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010" activeTab="0"/>
  </bookViews>
  <sheets>
    <sheet name="Tong" sheetId="1" r:id="rId1"/>
    <sheet name="nhan khau di doi" sheetId="2" r:id="rId2"/>
  </sheets>
  <definedNames>
    <definedName name="_xlnm.Print_Titles" localSheetId="0">'Tong'!$3:$4</definedName>
    <definedName name="quangninh">#REF!</definedName>
    <definedName name="tuyenhoa">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bé 
tạ thị yến nhi</t>
        </r>
      </text>
    </comment>
    <comment ref="I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bé nguyễn hà linh
</t>
        </r>
      </text>
    </comment>
    <comment ref="O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500 tr cua le thuy</t>
        </r>
      </text>
    </comment>
  </commentList>
</comments>
</file>

<file path=xl/sharedStrings.xml><?xml version="1.0" encoding="utf-8"?>
<sst xmlns="http://schemas.openxmlformats.org/spreadsheetml/2006/main" count="361" uniqueCount="228">
  <si>
    <t>m3</t>
  </si>
  <si>
    <t>ha</t>
  </si>
  <si>
    <t>người</t>
  </si>
  <si>
    <t>cái</t>
  </si>
  <si>
    <t>con</t>
  </si>
  <si>
    <t>Đồng Hới</t>
  </si>
  <si>
    <t>Bố Trạch</t>
  </si>
  <si>
    <t>m</t>
  </si>
  <si>
    <t>tấn</t>
  </si>
  <si>
    <t>Quảng Trạch</t>
  </si>
  <si>
    <t>Quảng Ninh</t>
  </si>
  <si>
    <t>Tuyên Hóa</t>
  </si>
  <si>
    <t>Minh Hóa</t>
  </si>
  <si>
    <t>Lệ Thủy</t>
  </si>
  <si>
    <t>Loại thiệt hại</t>
  </si>
  <si>
    <t>Mã</t>
  </si>
  <si>
    <t>Hạng mục</t>
  </si>
  <si>
    <t>NGƯỜI</t>
  </si>
  <si>
    <t>NG01</t>
  </si>
  <si>
    <t>Số người chết</t>
  </si>
  <si>
    <t>NG011</t>
  </si>
  <si>
    <t>NG012</t>
  </si>
  <si>
    <t>NG03</t>
  </si>
  <si>
    <t>Số người bị thương</t>
  </si>
  <si>
    <t>hộ</t>
  </si>
  <si>
    <t>NH01</t>
  </si>
  <si>
    <t>NH02</t>
  </si>
  <si>
    <t>NH04</t>
  </si>
  <si>
    <t>GIÁO DỤC</t>
  </si>
  <si>
    <t>GD01</t>
  </si>
  <si>
    <t>phòng</t>
  </si>
  <si>
    <t>GD013</t>
  </si>
  <si>
    <t>GD02</t>
  </si>
  <si>
    <t>GD03</t>
  </si>
  <si>
    <t>GD04</t>
  </si>
  <si>
    <t>Số học sinh, sinh viên phải nghỉ học</t>
  </si>
  <si>
    <t>GD05</t>
  </si>
  <si>
    <t>Bàn ghế bị thiệt hại</t>
  </si>
  <si>
    <t>Sách bị thiệt hại</t>
  </si>
  <si>
    <t>Y TẾ</t>
  </si>
  <si>
    <t>YT01</t>
  </si>
  <si>
    <t>YT011</t>
  </si>
  <si>
    <t>YT012</t>
  </si>
  <si>
    <t>YT013</t>
  </si>
  <si>
    <t>CT02</t>
  </si>
  <si>
    <t>CT04</t>
  </si>
  <si>
    <t>CT06</t>
  </si>
  <si>
    <t>NN01</t>
  </si>
  <si>
    <t>NN011</t>
  </si>
  <si>
    <t>NN02</t>
  </si>
  <si>
    <t>NN07</t>
  </si>
  <si>
    <t>Lương thực bị thiệt hại</t>
  </si>
  <si>
    <t>NN10</t>
  </si>
  <si>
    <t>NN11</t>
  </si>
  <si>
    <t>NN13</t>
  </si>
  <si>
    <t>NN14</t>
  </si>
  <si>
    <t>NN15</t>
  </si>
  <si>
    <t>NN16</t>
  </si>
  <si>
    <t>NN03</t>
  </si>
  <si>
    <t>NN031</t>
  </si>
  <si>
    <t>NN05</t>
  </si>
  <si>
    <t>THỦY LỢI</t>
  </si>
  <si>
    <t>TL01</t>
  </si>
  <si>
    <t>TL011</t>
  </si>
  <si>
    <t>TL012</t>
  </si>
  <si>
    <t>TL013</t>
  </si>
  <si>
    <t>TL02</t>
  </si>
  <si>
    <t>TL021</t>
  </si>
  <si>
    <t>TL022</t>
  </si>
  <si>
    <t>TL023</t>
  </si>
  <si>
    <t>TL03</t>
  </si>
  <si>
    <t>TL031</t>
  </si>
  <si>
    <t>TL032</t>
  </si>
  <si>
    <t>TL033</t>
  </si>
  <si>
    <t>TL04</t>
  </si>
  <si>
    <t>TL041</t>
  </si>
  <si>
    <t>TL042</t>
  </si>
  <si>
    <t>TL043</t>
  </si>
  <si>
    <t>TL06</t>
  </si>
  <si>
    <t>GIAO THÔNG</t>
  </si>
  <si>
    <t>Đường sắt bị thiệt hại</t>
  </si>
  <si>
    <t>GT033</t>
  </si>
  <si>
    <t>GT04</t>
  </si>
  <si>
    <t>GT041</t>
  </si>
  <si>
    <t>GT042</t>
  </si>
  <si>
    <t>GT043</t>
  </si>
  <si>
    <t>GT044</t>
  </si>
  <si>
    <t>GT05</t>
  </si>
  <si>
    <t>GT051</t>
  </si>
  <si>
    <t>GT052</t>
  </si>
  <si>
    <t>GT053</t>
  </si>
  <si>
    <t>GT054</t>
  </si>
  <si>
    <t>GT06</t>
  </si>
  <si>
    <t>TS01</t>
  </si>
  <si>
    <t>TS05</t>
  </si>
  <si>
    <t>TS062</t>
  </si>
  <si>
    <t>CÔNG NGHIỆP</t>
  </si>
  <si>
    <t>Trạm biến thế bị thiệt hại</t>
  </si>
  <si>
    <t>MT01</t>
  </si>
  <si>
    <t>MT02</t>
  </si>
  <si>
    <t>MT03</t>
  </si>
  <si>
    <t>MT04</t>
  </si>
  <si>
    <t>STT</t>
  </si>
  <si>
    <t>NH03</t>
  </si>
  <si>
    <t>NÔNG LÂM NGHIỆP</t>
  </si>
  <si>
    <t>x</t>
  </si>
  <si>
    <t>Trong đó: Mất trắng</t>
  </si>
  <si>
    <t>Diện tích cây ăn quả bị thiệt hại</t>
  </si>
  <si>
    <t>Kênh mương bị thiệt hại</t>
  </si>
  <si>
    <t>GT045</t>
  </si>
  <si>
    <t>Diện tích nuôi trồng thuỷ, hải sản bị thiệt hại</t>
  </si>
  <si>
    <t>Số người thiếu nước sạch sử dụng</t>
  </si>
  <si>
    <t>Công trình cấp nước bị hư hỏng</t>
  </si>
  <si>
    <t>Chợ, trung tâm thương mại bị hư hỏng</t>
  </si>
  <si>
    <t>TỔNG THIỆT HẠI</t>
  </si>
  <si>
    <t>NH031</t>
  </si>
  <si>
    <t>H.sinh</t>
  </si>
  <si>
    <t>GD06</t>
  </si>
  <si>
    <t>NN0311</t>
  </si>
  <si>
    <t>NN032</t>
  </si>
  <si>
    <t>NN0321</t>
  </si>
  <si>
    <t>NN033</t>
  </si>
  <si>
    <t>NN0331</t>
  </si>
  <si>
    <t>NN034</t>
  </si>
  <si>
    <t>NN0341</t>
  </si>
  <si>
    <t>NN035</t>
  </si>
  <si>
    <t>NN0351</t>
  </si>
  <si>
    <t>TL014</t>
  </si>
  <si>
    <t>TL024</t>
  </si>
  <si>
    <t>TL034</t>
  </si>
  <si>
    <t>TL044</t>
  </si>
  <si>
    <t>GT036</t>
  </si>
  <si>
    <t>GT037</t>
  </si>
  <si>
    <t>Thanh</t>
  </si>
  <si>
    <t>GT046</t>
  </si>
  <si>
    <t>GT047</t>
  </si>
  <si>
    <t>GT048</t>
  </si>
  <si>
    <t>GT049</t>
  </si>
  <si>
    <t>GT055</t>
  </si>
  <si>
    <t>CN03</t>
  </si>
  <si>
    <t>Trẻ em &lt; 16 tuổi</t>
  </si>
  <si>
    <t>Nữ giới</t>
  </si>
  <si>
    <t>Nhà ở bị sập đổ, cuốn trôi</t>
  </si>
  <si>
    <t>Nhà ở bị thiệt hại (tốc mái, hư hỏng ...)</t>
  </si>
  <si>
    <t>Nhà ở bị ngập nước</t>
  </si>
  <si>
    <t>Tài sản thuộc nhà ở bị thiệt hại</t>
  </si>
  <si>
    <t>Số trường học bị ảnh hưởng</t>
  </si>
  <si>
    <t>Phòng học bị ngập nước</t>
  </si>
  <si>
    <t>Bộ</t>
  </si>
  <si>
    <t>Cuốn</t>
  </si>
  <si>
    <t>Thiết bị giáo dục bị thiệt hại</t>
  </si>
  <si>
    <t>Tài sản giáo dục khác bị thiệt hại</t>
  </si>
  <si>
    <t xml:space="preserve">Số phòng khám, điều trị, trạm xá bị hư hỏng một phần </t>
  </si>
  <si>
    <t>Số phòng khám, điều tri, trạm xá bị ngập nước</t>
  </si>
  <si>
    <t>Diện tích lúa bị ngập, hư hỏng</t>
  </si>
  <si>
    <t>Diện tích mạ bị ngập, hư hỏng</t>
  </si>
  <si>
    <t>Diện tích hoa màu bị ngập, hư hỏng:</t>
  </si>
  <si>
    <t>Ngô bị ngập, hư hỏng</t>
  </si>
  <si>
    <t>Khoai lang bị ngập, hư hỏng</t>
  </si>
  <si>
    <t>Lạc bị ngập, hư hỏng</t>
  </si>
  <si>
    <t>Đậu bị ngập, hư hỏng</t>
  </si>
  <si>
    <t>Sắn bị ngập, hư hỏng</t>
  </si>
  <si>
    <t>Lợn bị trôi, chết</t>
  </si>
  <si>
    <t>Gia cầm bị trôi, chết</t>
  </si>
  <si>
    <t>Thuốc trừ sâu bị thiệt hai</t>
  </si>
  <si>
    <t>Phân bón bị thiệt hại</t>
  </si>
  <si>
    <t>Chiều dài bị sạt lở, cuốn trôi</t>
  </si>
  <si>
    <t>Đất bị sạt lở, cuốn trôi</t>
  </si>
  <si>
    <t>Đá bị sạt lở, cuốn trôi</t>
  </si>
  <si>
    <t>Bê tông bị sạt lở, cuốn trôi</t>
  </si>
  <si>
    <t>Đê bồi, bờ bao bị thiệt hại</t>
  </si>
  <si>
    <t>Số trạm bơm bị phá huỷ, hư hỏng</t>
  </si>
  <si>
    <t>Trạm</t>
  </si>
  <si>
    <t>Chiều dài bị ngập nước</t>
  </si>
  <si>
    <t>Cầu, cống bị sập, cuốn trôi</t>
  </si>
  <si>
    <t>Cầu, cống bị  hư hỏng</t>
  </si>
  <si>
    <t>Đường ray bị hư hỏng, cuốn trôi</t>
  </si>
  <si>
    <t>Tà vẹt bị hư hỏng, cuốn trôi</t>
  </si>
  <si>
    <t>Các phương tiện giao thông bị thiệt hại</t>
  </si>
  <si>
    <t>Phà, canô, tàu thuyền bị phá huỷ, bị chìm</t>
  </si>
  <si>
    <t>Phà, canô, tàu thuyền bị hư hỏng</t>
  </si>
  <si>
    <t>Phà, canô, tàu thuyền bị mất tích</t>
  </si>
  <si>
    <t>Ô tô bị thiệt hại</t>
  </si>
  <si>
    <t>Xe máy bị thiệt hại</t>
  </si>
  <si>
    <t>Thiệt hại khác về giao thông</t>
  </si>
  <si>
    <t>Lồng tôm, cá bị thiệt hại</t>
  </si>
  <si>
    <t>Tàu, thuyền đánh cá bị hư hỏng</t>
  </si>
  <si>
    <t>Diện tích vùng dân cư bị ô nhiễm</t>
  </si>
  <si>
    <t>Thiệt hại</t>
  </si>
  <si>
    <t>Đơn giá (tr.đồng)</t>
  </si>
  <si>
    <t>Giá trị thiệt hại (tr.đồng)</t>
  </si>
  <si>
    <t>NHÀ Ở</t>
  </si>
  <si>
    <t>THỦY SẢN</t>
  </si>
  <si>
    <t>NƯỚC SẠCH VÀ MÔI TRƯỜNG</t>
  </si>
  <si>
    <t>chiếc</t>
  </si>
  <si>
    <t>tr.đg</t>
  </si>
  <si>
    <t>trường</t>
  </si>
  <si>
    <t>cơ sở</t>
  </si>
  <si>
    <t>Số bệnh viện, TT y tế trạm y tế, phòng khám đa khoa khu vực bị ảnh hưởng</t>
  </si>
  <si>
    <t>Toàn tỉnh</t>
  </si>
  <si>
    <t>Nhà ngập sâu trên 2m</t>
  </si>
  <si>
    <t>CÁC THIỆT HẠI KHÁC</t>
  </si>
  <si>
    <t xml:space="preserve">Đơn   vị    </t>
  </si>
  <si>
    <t>-Tài sản của tư thương ở các quầy hàng, chợ và trung tâm thương mại</t>
  </si>
  <si>
    <t>-Thiệt hại của các ngành</t>
  </si>
  <si>
    <t>Đá, sỏi bị sạt lở, cuốn trôi</t>
  </si>
  <si>
    <t>Số người bị thương nhẹ</t>
  </si>
  <si>
    <t>Số người bị thương nặng, nằm điều trị bệnh viện</t>
  </si>
  <si>
    <t>Nhà ngập dưới 2m</t>
  </si>
  <si>
    <t>Nhà bị tốc mái hoàn toàn</t>
  </si>
  <si>
    <t>Nhà bị tốc mái một phần</t>
  </si>
  <si>
    <t>Thiệt hại  về nước sạch và vệ sinh môi trường</t>
  </si>
  <si>
    <t>Đê, Kè bị thiệt hại</t>
  </si>
  <si>
    <t>nhân khẩu</t>
  </si>
  <si>
    <t>Số hộ đã di dời</t>
  </si>
  <si>
    <t>Nhân khẩu</t>
  </si>
  <si>
    <t>Trâu, bò bị trôi, chết</t>
  </si>
  <si>
    <t>Trụ sở cơ quan bị hư hỏng, thiệt hại</t>
  </si>
  <si>
    <t>Công trình văn hoá, phúc lợi bị hư hỏng</t>
  </si>
  <si>
    <t>Số công trình phai, đập, cống bị phá hủy</t>
  </si>
  <si>
    <t>Số công trình phai, đập, cống bị hư hỏng</t>
  </si>
  <si>
    <t>Số phòng khám, điều trị, trạm xá bi sập, cuốn trôi</t>
  </si>
  <si>
    <t xml:space="preserve">Trường mầm non bị tốc mái, hư hỏng một phần </t>
  </si>
  <si>
    <t>Diện tích cây trồng lâm nghiệp bị thiệt hại</t>
  </si>
  <si>
    <t>khoi luong dat da</t>
  </si>
  <si>
    <t>(Kèm theo tính đến 16 giờ, ngày 17/10/2013)</t>
  </si>
  <si>
    <t>CÔNG TRÌNH CÔNG CỘNG</t>
  </si>
  <si>
    <t>TỔNG HỢP THIỆT HẠI DO ẢNH  HƯỞNG HOÀN LƯU BÃO SÔ 11 VÀ HIỆN TƯỢNG THỜI TIẾT BẤT THƯỜNG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</si>
</sst>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##\ ###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_(* #,##0.0_);_(* \(#,##0.0\);_(* &quot;-&quot;??_);_(@_)"/>
    <numFmt numFmtId="181" formatCode="_(* #,##0.0_);_(* \(#,##0.0\);_(* &quot;-&quot;?_);_(@_)"/>
  </numFmts>
  <fonts count="33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2" fontId="7" fillId="0" borderId="11" xfId="41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/>
    </xf>
    <xf numFmtId="172" fontId="5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right" vertical="center" wrapText="1"/>
    </xf>
    <xf numFmtId="172" fontId="5" fillId="0" borderId="1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172" fontId="5" fillId="0" borderId="0" xfId="41" applyNumberFormat="1" applyFont="1" applyFill="1" applyAlignment="1">
      <alignment horizontal="right" vertical="center"/>
    </xf>
    <xf numFmtId="0" fontId="7" fillId="0" borderId="13" xfId="0" applyFont="1" applyFill="1" applyBorder="1" applyAlignment="1">
      <alignment horizontal="center" vertical="top" wrapText="1"/>
    </xf>
    <xf numFmtId="172" fontId="7" fillId="0" borderId="12" xfId="0" applyNumberFormat="1" applyFont="1" applyFill="1" applyBorder="1" applyAlignment="1">
      <alignment horizontal="right" vertical="center"/>
    </xf>
    <xf numFmtId="172" fontId="7" fillId="0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2" fillId="24" borderId="0" xfId="0" applyFont="1" applyFill="1" applyAlignment="1">
      <alignment/>
    </xf>
    <xf numFmtId="174" fontId="5" fillId="0" borderId="13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30" fillId="0" borderId="13" xfId="0" applyFont="1" applyFill="1" applyBorder="1" applyAlignment="1">
      <alignment horizontal="left" vertical="center" wrapText="1"/>
    </xf>
    <xf numFmtId="172" fontId="31" fillId="25" borderId="13" xfId="0" applyNumberFormat="1" applyFont="1" applyFill="1" applyBorder="1" applyAlignment="1">
      <alignment horizontal="right" vertical="center"/>
    </xf>
    <xf numFmtId="0" fontId="5" fillId="25" borderId="13" xfId="0" applyFont="1" applyFill="1" applyBorder="1" applyAlignment="1">
      <alignment horizontal="right" vertical="center"/>
    </xf>
    <xf numFmtId="0" fontId="31" fillId="25" borderId="13" xfId="0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vertical="center"/>
    </xf>
    <xf numFmtId="0" fontId="7" fillId="0" borderId="15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showGridLines="0" showZeros="0" tabSelected="1" zoomScale="85" zoomScaleNormal="85"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14" sqref="B114:D114"/>
    </sheetView>
  </sheetViews>
  <sheetFormatPr defaultColWidth="31.375" defaultRowHeight="18" customHeight="1"/>
  <cols>
    <col min="1" max="1" width="3.875" style="1" customWidth="1"/>
    <col min="2" max="2" width="9.75390625" style="1" customWidth="1"/>
    <col min="3" max="3" width="9.125" style="30" hidden="1" customWidth="1"/>
    <col min="4" max="4" width="45.00390625" style="31" customWidth="1"/>
    <col min="5" max="5" width="7.25390625" style="32" customWidth="1"/>
    <col min="6" max="6" width="8.25390625" style="33" bestFit="1" customWidth="1"/>
    <col min="7" max="7" width="7.625" style="33" customWidth="1"/>
    <col min="8" max="8" width="7.125" style="33" customWidth="1"/>
    <col min="9" max="9" width="8.00390625" style="33" customWidth="1"/>
    <col min="10" max="10" width="7.375" style="33" customWidth="1"/>
    <col min="11" max="11" width="7.50390625" style="33" customWidth="1"/>
    <col min="12" max="12" width="7.125" style="33" customWidth="1"/>
    <col min="13" max="13" width="10.375" style="34" customWidth="1"/>
    <col min="14" max="14" width="11.125" style="33" hidden="1" customWidth="1"/>
    <col min="15" max="15" width="9.625" style="2" customWidth="1"/>
    <col min="16" max="16384" width="31.375" style="3" customWidth="1"/>
  </cols>
  <sheetData>
    <row r="1" spans="2:14" ht="18" customHeight="1">
      <c r="B1" s="57" t="s">
        <v>227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2:15" ht="18" customHeight="1">
      <c r="B2" s="53" t="s">
        <v>225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4"/>
      <c r="O2" s="4"/>
    </row>
    <row r="3" spans="1:15" s="6" customFormat="1" ht="18" customHeight="1">
      <c r="A3" s="55" t="s">
        <v>102</v>
      </c>
      <c r="B3" s="55" t="s">
        <v>14</v>
      </c>
      <c r="C3" s="55" t="s">
        <v>15</v>
      </c>
      <c r="D3" s="55" t="s">
        <v>16</v>
      </c>
      <c r="E3" s="55" t="s">
        <v>202</v>
      </c>
      <c r="F3" s="58" t="s">
        <v>188</v>
      </c>
      <c r="G3" s="59"/>
      <c r="H3" s="59"/>
      <c r="I3" s="59"/>
      <c r="J3" s="59"/>
      <c r="K3" s="59"/>
      <c r="L3" s="59"/>
      <c r="M3" s="60"/>
      <c r="N3" s="55" t="s">
        <v>189</v>
      </c>
      <c r="O3" s="54" t="s">
        <v>190</v>
      </c>
    </row>
    <row r="4" spans="1:15" s="6" customFormat="1" ht="28.5" customHeight="1">
      <c r="A4" s="55"/>
      <c r="B4" s="55"/>
      <c r="C4" s="55"/>
      <c r="D4" s="55"/>
      <c r="E4" s="55"/>
      <c r="F4" s="5" t="s">
        <v>12</v>
      </c>
      <c r="G4" s="5" t="s">
        <v>11</v>
      </c>
      <c r="H4" s="5" t="s">
        <v>9</v>
      </c>
      <c r="I4" s="5" t="s">
        <v>6</v>
      </c>
      <c r="J4" s="5" t="s">
        <v>5</v>
      </c>
      <c r="K4" s="5" t="s">
        <v>10</v>
      </c>
      <c r="L4" s="5" t="s">
        <v>13</v>
      </c>
      <c r="M4" s="7" t="s">
        <v>199</v>
      </c>
      <c r="N4" s="55"/>
      <c r="O4" s="54"/>
    </row>
    <row r="5" spans="1:15" ht="18" customHeight="1">
      <c r="A5" s="56">
        <v>1</v>
      </c>
      <c r="B5" s="56" t="s">
        <v>17</v>
      </c>
      <c r="C5" s="8" t="s">
        <v>18</v>
      </c>
      <c r="D5" s="9" t="s">
        <v>19</v>
      </c>
      <c r="E5" s="8" t="s">
        <v>2</v>
      </c>
      <c r="F5" s="10"/>
      <c r="G5" s="10"/>
      <c r="H5" s="10">
        <v>4</v>
      </c>
      <c r="I5" s="10">
        <v>3</v>
      </c>
      <c r="J5" s="10"/>
      <c r="K5" s="10"/>
      <c r="L5" s="10"/>
      <c r="M5" s="36">
        <f>SUM(F5:L5)</f>
        <v>7</v>
      </c>
      <c r="N5" s="10" t="s">
        <v>105</v>
      </c>
      <c r="O5" s="11" t="s">
        <v>105</v>
      </c>
    </row>
    <row r="6" spans="1:15" ht="18" customHeight="1">
      <c r="A6" s="52"/>
      <c r="B6" s="52"/>
      <c r="C6" s="12" t="s">
        <v>20</v>
      </c>
      <c r="D6" s="13" t="s">
        <v>140</v>
      </c>
      <c r="E6" s="14" t="s">
        <v>2</v>
      </c>
      <c r="F6" s="15"/>
      <c r="G6" s="15"/>
      <c r="H6" s="15">
        <v>1</v>
      </c>
      <c r="I6" s="15">
        <v>1</v>
      </c>
      <c r="J6" s="15"/>
      <c r="K6" s="15"/>
      <c r="L6" s="15"/>
      <c r="M6" s="16">
        <f aca="true" t="shared" si="0" ref="M6:M47">SUM(F6:L6)</f>
        <v>2</v>
      </c>
      <c r="N6" s="15" t="s">
        <v>105</v>
      </c>
      <c r="O6" s="17" t="s">
        <v>105</v>
      </c>
    </row>
    <row r="7" spans="1:15" ht="18" customHeight="1">
      <c r="A7" s="52"/>
      <c r="B7" s="52"/>
      <c r="C7" s="12" t="s">
        <v>21</v>
      </c>
      <c r="D7" s="13" t="s">
        <v>141</v>
      </c>
      <c r="E7" s="14" t="s">
        <v>2</v>
      </c>
      <c r="F7" s="15"/>
      <c r="G7" s="15"/>
      <c r="H7" s="15">
        <v>1</v>
      </c>
      <c r="I7" s="15">
        <v>2</v>
      </c>
      <c r="J7" s="15"/>
      <c r="K7" s="15"/>
      <c r="L7" s="15"/>
      <c r="M7" s="16">
        <f t="shared" si="0"/>
        <v>3</v>
      </c>
      <c r="N7" s="15" t="s">
        <v>105</v>
      </c>
      <c r="O7" s="17" t="s">
        <v>105</v>
      </c>
    </row>
    <row r="8" spans="1:15" ht="18" customHeight="1">
      <c r="A8" s="52"/>
      <c r="B8" s="52"/>
      <c r="C8" s="14" t="s">
        <v>22</v>
      </c>
      <c r="D8" s="18" t="s">
        <v>23</v>
      </c>
      <c r="E8" s="14" t="s">
        <v>2</v>
      </c>
      <c r="F8" s="15">
        <v>2</v>
      </c>
      <c r="G8" s="15">
        <v>8</v>
      </c>
      <c r="H8" s="15">
        <v>26</v>
      </c>
      <c r="I8" s="15">
        <v>1</v>
      </c>
      <c r="J8" s="15"/>
      <c r="K8" s="15">
        <v>1</v>
      </c>
      <c r="L8" s="15"/>
      <c r="M8" s="37">
        <f t="shared" si="0"/>
        <v>38</v>
      </c>
      <c r="N8" s="15" t="s">
        <v>105</v>
      </c>
      <c r="O8" s="17" t="s">
        <v>105</v>
      </c>
    </row>
    <row r="9" spans="1:15" ht="18" customHeight="1">
      <c r="A9" s="52"/>
      <c r="B9" s="52"/>
      <c r="C9" s="14"/>
      <c r="D9" s="13" t="s">
        <v>207</v>
      </c>
      <c r="E9" s="14" t="s">
        <v>2</v>
      </c>
      <c r="F9" s="15">
        <v>1</v>
      </c>
      <c r="G9" s="15"/>
      <c r="H9" s="15">
        <v>16</v>
      </c>
      <c r="I9" s="15">
        <v>1</v>
      </c>
      <c r="J9" s="15"/>
      <c r="K9" s="15"/>
      <c r="L9" s="15"/>
      <c r="M9" s="16">
        <f t="shared" si="0"/>
        <v>18</v>
      </c>
      <c r="N9" s="15"/>
      <c r="O9" s="17"/>
    </row>
    <row r="10" spans="1:15" ht="18" customHeight="1">
      <c r="A10" s="52"/>
      <c r="B10" s="52"/>
      <c r="C10" s="14"/>
      <c r="D10" s="13" t="s">
        <v>206</v>
      </c>
      <c r="E10" s="14" t="s">
        <v>2</v>
      </c>
      <c r="F10" s="15"/>
      <c r="G10" s="15"/>
      <c r="H10" s="15">
        <v>10</v>
      </c>
      <c r="I10" s="15"/>
      <c r="J10" s="15"/>
      <c r="K10" s="15"/>
      <c r="L10" s="15"/>
      <c r="M10" s="16"/>
      <c r="N10" s="15"/>
      <c r="O10" s="17"/>
    </row>
    <row r="11" spans="1:15" ht="18" customHeight="1">
      <c r="A11" s="52">
        <v>2</v>
      </c>
      <c r="B11" s="52" t="s">
        <v>191</v>
      </c>
      <c r="C11" s="14" t="s">
        <v>25</v>
      </c>
      <c r="D11" s="18" t="s">
        <v>142</v>
      </c>
      <c r="E11" s="14" t="s">
        <v>3</v>
      </c>
      <c r="F11" s="15">
        <v>5</v>
      </c>
      <c r="G11" s="15">
        <f>1+207</f>
        <v>208</v>
      </c>
      <c r="H11" s="15"/>
      <c r="I11" s="15"/>
      <c r="J11" s="15"/>
      <c r="K11" s="15"/>
      <c r="L11" s="15"/>
      <c r="M11" s="37">
        <f t="shared" si="0"/>
        <v>213</v>
      </c>
      <c r="N11" s="15" t="s">
        <v>105</v>
      </c>
      <c r="O11" s="16">
        <f>M11*60</f>
        <v>12780</v>
      </c>
    </row>
    <row r="12" spans="1:15" ht="18" customHeight="1">
      <c r="A12" s="52"/>
      <c r="B12" s="52"/>
      <c r="C12" s="14" t="s">
        <v>26</v>
      </c>
      <c r="D12" s="18" t="s">
        <v>143</v>
      </c>
      <c r="E12" s="14" t="s">
        <v>3</v>
      </c>
      <c r="F12" s="15"/>
      <c r="G12" s="15">
        <v>30</v>
      </c>
      <c r="H12" s="15">
        <f>300+7+80+14</f>
        <v>401</v>
      </c>
      <c r="I12" s="15">
        <v>115</v>
      </c>
      <c r="J12" s="15"/>
      <c r="K12" s="15">
        <f>K13+K14</f>
        <v>17</v>
      </c>
      <c r="L12" s="15">
        <v>71</v>
      </c>
      <c r="M12" s="37">
        <f t="shared" si="0"/>
        <v>634</v>
      </c>
      <c r="N12" s="15">
        <v>0</v>
      </c>
      <c r="O12" s="17">
        <f>M12*8</f>
        <v>5072</v>
      </c>
    </row>
    <row r="13" spans="1:15" ht="18" customHeight="1">
      <c r="A13" s="52"/>
      <c r="B13" s="52"/>
      <c r="C13" s="14"/>
      <c r="D13" s="13" t="s">
        <v>209</v>
      </c>
      <c r="E13" s="14" t="s">
        <v>3</v>
      </c>
      <c r="F13" s="15"/>
      <c r="G13" s="15"/>
      <c r="H13" s="15"/>
      <c r="I13" s="15"/>
      <c r="J13" s="15"/>
      <c r="K13" s="15">
        <v>1</v>
      </c>
      <c r="L13" s="15"/>
      <c r="M13" s="16"/>
      <c r="N13" s="15"/>
      <c r="O13" s="17"/>
    </row>
    <row r="14" spans="1:15" ht="18" customHeight="1">
      <c r="A14" s="52"/>
      <c r="B14" s="52"/>
      <c r="C14" s="14"/>
      <c r="D14" s="13" t="s">
        <v>210</v>
      </c>
      <c r="E14" s="14" t="s">
        <v>3</v>
      </c>
      <c r="F14" s="15"/>
      <c r="G14" s="15"/>
      <c r="H14" s="15"/>
      <c r="I14" s="15"/>
      <c r="J14" s="15"/>
      <c r="K14" s="15">
        <v>16</v>
      </c>
      <c r="L14" s="15"/>
      <c r="M14" s="16"/>
      <c r="N14" s="15"/>
      <c r="O14" s="17"/>
    </row>
    <row r="15" spans="1:15" ht="18" customHeight="1">
      <c r="A15" s="52"/>
      <c r="B15" s="52"/>
      <c r="C15" s="14" t="s">
        <v>103</v>
      </c>
      <c r="D15" s="18" t="s">
        <v>144</v>
      </c>
      <c r="E15" s="14" t="s">
        <v>3</v>
      </c>
      <c r="F15" s="15">
        <v>2584</v>
      </c>
      <c r="G15" s="15">
        <v>7997</v>
      </c>
      <c r="H15" s="15">
        <v>3500</v>
      </c>
      <c r="I15" s="15">
        <v>6140</v>
      </c>
      <c r="J15" s="15"/>
      <c r="K15" s="15">
        <f>K16+K17</f>
        <v>4500</v>
      </c>
      <c r="L15" s="15">
        <v>350</v>
      </c>
      <c r="M15" s="37">
        <f t="shared" si="0"/>
        <v>25071</v>
      </c>
      <c r="N15" s="15">
        <v>1</v>
      </c>
      <c r="O15" s="17">
        <f>M15*1.5</f>
        <v>37606.5</v>
      </c>
    </row>
    <row r="16" spans="1:15" ht="18" customHeight="1">
      <c r="A16" s="52"/>
      <c r="B16" s="52"/>
      <c r="C16" s="14"/>
      <c r="D16" s="13" t="s">
        <v>208</v>
      </c>
      <c r="E16" s="14" t="s">
        <v>3</v>
      </c>
      <c r="F16" s="15">
        <f>F15-F17</f>
        <v>1122</v>
      </c>
      <c r="G16" s="15">
        <f>G15-G17</f>
        <v>5507</v>
      </c>
      <c r="H16" s="15"/>
      <c r="I16" s="15"/>
      <c r="J16" s="15"/>
      <c r="K16" s="15">
        <v>4500</v>
      </c>
      <c r="L16" s="15"/>
      <c r="M16" s="16">
        <f t="shared" si="0"/>
        <v>11129</v>
      </c>
      <c r="N16" s="15"/>
      <c r="O16" s="17"/>
    </row>
    <row r="17" spans="1:15" ht="18" customHeight="1">
      <c r="A17" s="52"/>
      <c r="B17" s="52"/>
      <c r="C17" s="12" t="s">
        <v>115</v>
      </c>
      <c r="D17" s="13" t="s">
        <v>200</v>
      </c>
      <c r="E17" s="14" t="s">
        <v>3</v>
      </c>
      <c r="F17" s="15">
        <v>1462</v>
      </c>
      <c r="G17" s="15">
        <v>2490</v>
      </c>
      <c r="H17" s="15"/>
      <c r="I17" s="15"/>
      <c r="J17" s="15"/>
      <c r="K17" s="15"/>
      <c r="L17" s="15"/>
      <c r="M17" s="16">
        <f t="shared" si="0"/>
        <v>3952</v>
      </c>
      <c r="N17" s="15">
        <v>1.5</v>
      </c>
      <c r="O17" s="17"/>
    </row>
    <row r="18" spans="1:15" ht="18" customHeight="1">
      <c r="A18" s="52"/>
      <c r="B18" s="52"/>
      <c r="C18" s="14" t="s">
        <v>27</v>
      </c>
      <c r="D18" s="18" t="s">
        <v>145</v>
      </c>
      <c r="E18" s="14" t="s">
        <v>195</v>
      </c>
      <c r="F18" s="15"/>
      <c r="G18" s="15"/>
      <c r="H18" s="15"/>
      <c r="I18" s="15"/>
      <c r="J18" s="15"/>
      <c r="K18" s="15"/>
      <c r="L18" s="15"/>
      <c r="M18" s="16">
        <f t="shared" si="0"/>
        <v>0</v>
      </c>
      <c r="N18" s="15" t="s">
        <v>105</v>
      </c>
      <c r="O18" s="17">
        <f>(M15+M12+M11)*2.5</f>
        <v>64795</v>
      </c>
    </row>
    <row r="19" spans="1:15" ht="18" customHeight="1">
      <c r="A19" s="52">
        <v>3</v>
      </c>
      <c r="B19" s="52" t="s">
        <v>28</v>
      </c>
      <c r="C19" s="14" t="s">
        <v>29</v>
      </c>
      <c r="D19" s="18" t="s">
        <v>146</v>
      </c>
      <c r="E19" s="14" t="s">
        <v>196</v>
      </c>
      <c r="F19" s="15"/>
      <c r="G19" s="15"/>
      <c r="H19" s="15"/>
      <c r="I19" s="15"/>
      <c r="J19" s="15"/>
      <c r="K19" s="15"/>
      <c r="L19" s="15"/>
      <c r="M19" s="16">
        <f t="shared" si="0"/>
        <v>0</v>
      </c>
      <c r="N19" s="15">
        <v>0</v>
      </c>
      <c r="O19" s="17"/>
    </row>
    <row r="20" spans="1:15" ht="18" customHeight="1">
      <c r="A20" s="52"/>
      <c r="B20" s="52"/>
      <c r="C20" s="12"/>
      <c r="D20" s="13" t="s">
        <v>222</v>
      </c>
      <c r="E20" s="14" t="s">
        <v>196</v>
      </c>
      <c r="F20" s="15"/>
      <c r="G20" s="15"/>
      <c r="H20" s="15"/>
      <c r="I20" s="15"/>
      <c r="J20" s="15"/>
      <c r="K20" s="15">
        <v>1</v>
      </c>
      <c r="L20" s="15"/>
      <c r="M20" s="16">
        <f>SUM(F20:L20)</f>
        <v>1</v>
      </c>
      <c r="N20" s="15"/>
      <c r="O20" s="17">
        <f>M20*50</f>
        <v>50</v>
      </c>
    </row>
    <row r="21" spans="1:15" ht="18" customHeight="1">
      <c r="A21" s="52"/>
      <c r="B21" s="52"/>
      <c r="C21" s="12" t="s">
        <v>31</v>
      </c>
      <c r="D21" s="13" t="s">
        <v>147</v>
      </c>
      <c r="E21" s="14" t="s">
        <v>30</v>
      </c>
      <c r="F21" s="15"/>
      <c r="G21" s="46">
        <f>29*15</f>
        <v>435</v>
      </c>
      <c r="H21" s="15"/>
      <c r="I21" s="15"/>
      <c r="J21" s="15"/>
      <c r="K21" s="15"/>
      <c r="L21" s="15"/>
      <c r="M21" s="16">
        <f t="shared" si="0"/>
        <v>435</v>
      </c>
      <c r="N21" s="15">
        <v>10</v>
      </c>
      <c r="O21" s="17">
        <f>M21*1.5</f>
        <v>652.5</v>
      </c>
    </row>
    <row r="22" spans="1:15" ht="18" customHeight="1" hidden="1">
      <c r="A22" s="52"/>
      <c r="B22" s="52"/>
      <c r="C22" s="14" t="s">
        <v>32</v>
      </c>
      <c r="D22" s="18" t="s">
        <v>35</v>
      </c>
      <c r="E22" s="14" t="s">
        <v>116</v>
      </c>
      <c r="F22" s="15"/>
      <c r="G22" s="15"/>
      <c r="H22" s="15"/>
      <c r="I22" s="15"/>
      <c r="J22" s="15"/>
      <c r="K22" s="15"/>
      <c r="L22" s="15"/>
      <c r="M22" s="16">
        <f t="shared" si="0"/>
        <v>0</v>
      </c>
      <c r="N22" s="15" t="s">
        <v>105</v>
      </c>
      <c r="O22" s="17"/>
    </row>
    <row r="23" spans="1:15" ht="18" customHeight="1" hidden="1">
      <c r="A23" s="52"/>
      <c r="B23" s="52"/>
      <c r="C23" s="14" t="s">
        <v>33</v>
      </c>
      <c r="D23" s="18" t="s">
        <v>37</v>
      </c>
      <c r="E23" s="14" t="s">
        <v>148</v>
      </c>
      <c r="F23" s="15"/>
      <c r="G23" s="15"/>
      <c r="H23" s="15"/>
      <c r="I23" s="15"/>
      <c r="J23" s="15"/>
      <c r="K23" s="15"/>
      <c r="L23" s="15"/>
      <c r="M23" s="16">
        <f t="shared" si="0"/>
        <v>0</v>
      </c>
      <c r="N23" s="15">
        <v>1.6</v>
      </c>
      <c r="O23" s="17"/>
    </row>
    <row r="24" spans="1:15" ht="18" customHeight="1" hidden="1">
      <c r="A24" s="52"/>
      <c r="B24" s="52"/>
      <c r="C24" s="14" t="s">
        <v>34</v>
      </c>
      <c r="D24" s="18" t="s">
        <v>38</v>
      </c>
      <c r="E24" s="14" t="s">
        <v>149</v>
      </c>
      <c r="F24" s="15"/>
      <c r="G24" s="15"/>
      <c r="H24" s="15"/>
      <c r="I24" s="15"/>
      <c r="J24" s="15"/>
      <c r="K24" s="15"/>
      <c r="L24" s="15"/>
      <c r="M24" s="16">
        <f t="shared" si="0"/>
        <v>0</v>
      </c>
      <c r="N24" s="15">
        <v>0.01</v>
      </c>
      <c r="O24" s="17"/>
    </row>
    <row r="25" spans="1:15" ht="18" customHeight="1" hidden="1">
      <c r="A25" s="52"/>
      <c r="B25" s="52"/>
      <c r="C25" s="14" t="s">
        <v>36</v>
      </c>
      <c r="D25" s="18" t="s">
        <v>150</v>
      </c>
      <c r="E25" s="14" t="s">
        <v>195</v>
      </c>
      <c r="F25" s="15"/>
      <c r="G25" s="15"/>
      <c r="H25" s="15"/>
      <c r="I25" s="15"/>
      <c r="J25" s="15"/>
      <c r="K25" s="15"/>
      <c r="L25" s="15"/>
      <c r="M25" s="16">
        <f t="shared" si="0"/>
        <v>0</v>
      </c>
      <c r="N25" s="15" t="s">
        <v>105</v>
      </c>
      <c r="O25" s="17"/>
    </row>
    <row r="26" spans="1:15" ht="18" customHeight="1" hidden="1">
      <c r="A26" s="52"/>
      <c r="B26" s="52"/>
      <c r="C26" s="14" t="s">
        <v>117</v>
      </c>
      <c r="D26" s="18" t="s">
        <v>151</v>
      </c>
      <c r="E26" s="14" t="s">
        <v>195</v>
      </c>
      <c r="F26" s="15"/>
      <c r="G26" s="15"/>
      <c r="H26" s="15"/>
      <c r="I26" s="15"/>
      <c r="J26" s="15"/>
      <c r="K26" s="15"/>
      <c r="L26" s="15"/>
      <c r="M26" s="16">
        <f t="shared" si="0"/>
        <v>0</v>
      </c>
      <c r="N26" s="15" t="s">
        <v>105</v>
      </c>
      <c r="O26" s="17"/>
    </row>
    <row r="27" spans="1:15" ht="18" customHeight="1" hidden="1">
      <c r="A27" s="52"/>
      <c r="B27" s="52"/>
      <c r="C27" s="14"/>
      <c r="D27" s="18"/>
      <c r="E27" s="14"/>
      <c r="F27" s="15"/>
      <c r="G27" s="15"/>
      <c r="H27" s="15"/>
      <c r="I27" s="15"/>
      <c r="J27" s="15"/>
      <c r="K27" s="15"/>
      <c r="L27" s="15"/>
      <c r="M27" s="16">
        <f t="shared" si="0"/>
        <v>0</v>
      </c>
      <c r="N27" s="15">
        <v>0</v>
      </c>
      <c r="O27" s="19"/>
    </row>
    <row r="28" spans="1:15" ht="33.75" customHeight="1">
      <c r="A28" s="52">
        <v>4</v>
      </c>
      <c r="B28" s="52" t="s">
        <v>39</v>
      </c>
      <c r="C28" s="14" t="s">
        <v>40</v>
      </c>
      <c r="D28" s="18" t="s">
        <v>198</v>
      </c>
      <c r="E28" s="14" t="s">
        <v>197</v>
      </c>
      <c r="F28" s="15"/>
      <c r="G28" s="15"/>
      <c r="H28" s="15"/>
      <c r="I28" s="15"/>
      <c r="J28" s="15"/>
      <c r="K28" s="15"/>
      <c r="L28" s="15"/>
      <c r="M28" s="16">
        <f t="shared" si="0"/>
        <v>0</v>
      </c>
      <c r="N28" s="15">
        <v>0</v>
      </c>
      <c r="O28" s="17"/>
    </row>
    <row r="29" spans="1:15" ht="18" customHeight="1">
      <c r="A29" s="52"/>
      <c r="B29" s="52"/>
      <c r="C29" s="12" t="s">
        <v>41</v>
      </c>
      <c r="D29" s="13" t="s">
        <v>221</v>
      </c>
      <c r="E29" s="14" t="s">
        <v>30</v>
      </c>
      <c r="F29" s="15"/>
      <c r="G29" s="15"/>
      <c r="H29" s="15"/>
      <c r="I29" s="15">
        <v>16</v>
      </c>
      <c r="J29" s="15"/>
      <c r="K29" s="15"/>
      <c r="L29" s="15"/>
      <c r="M29" s="16">
        <f t="shared" si="0"/>
        <v>16</v>
      </c>
      <c r="N29" s="15">
        <v>0</v>
      </c>
      <c r="O29" s="17">
        <f>M29*30</f>
        <v>480</v>
      </c>
    </row>
    <row r="30" spans="1:15" ht="18" customHeight="1">
      <c r="A30" s="52"/>
      <c r="B30" s="52"/>
      <c r="C30" s="12" t="s">
        <v>42</v>
      </c>
      <c r="D30" s="13" t="s">
        <v>152</v>
      </c>
      <c r="E30" s="14" t="s">
        <v>30</v>
      </c>
      <c r="F30" s="15"/>
      <c r="G30" s="15"/>
      <c r="H30" s="15"/>
      <c r="I30" s="15"/>
      <c r="J30" s="15"/>
      <c r="K30" s="15"/>
      <c r="L30" s="15"/>
      <c r="M30" s="16">
        <f t="shared" si="0"/>
        <v>0</v>
      </c>
      <c r="N30" s="15">
        <v>15</v>
      </c>
      <c r="O30" s="17"/>
    </row>
    <row r="31" spans="1:15" ht="18" customHeight="1">
      <c r="A31" s="52"/>
      <c r="B31" s="52"/>
      <c r="C31" s="12" t="s">
        <v>43</v>
      </c>
      <c r="D31" s="13" t="s">
        <v>153</v>
      </c>
      <c r="E31" s="14" t="s">
        <v>30</v>
      </c>
      <c r="F31" s="15"/>
      <c r="G31" s="15">
        <v>5</v>
      </c>
      <c r="H31" s="15"/>
      <c r="I31" s="15">
        <v>48</v>
      </c>
      <c r="J31" s="15"/>
      <c r="K31" s="15"/>
      <c r="L31" s="15"/>
      <c r="M31" s="16">
        <f t="shared" si="0"/>
        <v>53</v>
      </c>
      <c r="N31" s="15">
        <v>2</v>
      </c>
      <c r="O31" s="17">
        <f>M31*1.5</f>
        <v>79.5</v>
      </c>
    </row>
    <row r="32" spans="1:15" ht="18" customHeight="1">
      <c r="A32" s="52">
        <v>5</v>
      </c>
      <c r="B32" s="52" t="s">
        <v>226</v>
      </c>
      <c r="C32" s="14" t="s">
        <v>44</v>
      </c>
      <c r="D32" s="18" t="s">
        <v>218</v>
      </c>
      <c r="E32" s="14" t="s">
        <v>3</v>
      </c>
      <c r="F32" s="15"/>
      <c r="G32" s="15"/>
      <c r="H32" s="15"/>
      <c r="I32" s="15">
        <v>60</v>
      </c>
      <c r="J32" s="15"/>
      <c r="K32" s="15"/>
      <c r="L32" s="15">
        <v>1</v>
      </c>
      <c r="M32" s="16">
        <f t="shared" si="0"/>
        <v>61</v>
      </c>
      <c r="N32" s="15">
        <v>30</v>
      </c>
      <c r="O32" s="17">
        <f>M32*10</f>
        <v>610</v>
      </c>
    </row>
    <row r="33" spans="1:15" ht="18" customHeight="1">
      <c r="A33" s="52"/>
      <c r="B33" s="52"/>
      <c r="C33" s="14" t="s">
        <v>45</v>
      </c>
      <c r="D33" s="18" t="s">
        <v>217</v>
      </c>
      <c r="E33" s="14" t="s">
        <v>3</v>
      </c>
      <c r="F33" s="15"/>
      <c r="G33" s="15"/>
      <c r="H33" s="15"/>
      <c r="I33" s="15">
        <v>5</v>
      </c>
      <c r="J33" s="15"/>
      <c r="K33" s="15"/>
      <c r="L33" s="15"/>
      <c r="M33" s="16">
        <f t="shared" si="0"/>
        <v>5</v>
      </c>
      <c r="N33" s="15">
        <v>50</v>
      </c>
      <c r="O33" s="17">
        <f>M33*30</f>
        <v>150</v>
      </c>
    </row>
    <row r="34" spans="1:15" ht="30.75" customHeight="1">
      <c r="A34" s="52"/>
      <c r="B34" s="52"/>
      <c r="C34" s="14" t="s">
        <v>46</v>
      </c>
      <c r="D34" s="18" t="s">
        <v>113</v>
      </c>
      <c r="E34" s="14" t="s">
        <v>3</v>
      </c>
      <c r="F34" s="15"/>
      <c r="G34" s="15"/>
      <c r="H34" s="15"/>
      <c r="I34" s="15">
        <v>4</v>
      </c>
      <c r="J34" s="15"/>
      <c r="K34" s="15"/>
      <c r="L34" s="15"/>
      <c r="M34" s="16">
        <f t="shared" si="0"/>
        <v>4</v>
      </c>
      <c r="N34" s="15">
        <v>50</v>
      </c>
      <c r="O34" s="17">
        <f>M34*200</f>
        <v>800</v>
      </c>
    </row>
    <row r="35" spans="1:15" ht="18" customHeight="1">
      <c r="A35" s="52">
        <v>6</v>
      </c>
      <c r="B35" s="52" t="s">
        <v>104</v>
      </c>
      <c r="C35" s="14" t="s">
        <v>47</v>
      </c>
      <c r="D35" s="18" t="s">
        <v>154</v>
      </c>
      <c r="E35" s="14" t="s">
        <v>1</v>
      </c>
      <c r="F35" s="15"/>
      <c r="G35" s="20"/>
      <c r="H35" s="15"/>
      <c r="I35" s="15"/>
      <c r="J35" s="15"/>
      <c r="K35" s="15"/>
      <c r="L35" s="15"/>
      <c r="M35" s="16">
        <v>0</v>
      </c>
      <c r="N35" s="15">
        <v>7</v>
      </c>
      <c r="O35" s="17">
        <f>M35*20</f>
        <v>0</v>
      </c>
    </row>
    <row r="36" spans="1:15" ht="18" customHeight="1">
      <c r="A36" s="52"/>
      <c r="B36" s="52"/>
      <c r="C36" s="12" t="s">
        <v>48</v>
      </c>
      <c r="D36" s="13" t="s">
        <v>106</v>
      </c>
      <c r="E36" s="14" t="s">
        <v>1</v>
      </c>
      <c r="F36" s="15"/>
      <c r="G36" s="20"/>
      <c r="H36" s="15"/>
      <c r="I36" s="15"/>
      <c r="J36" s="15"/>
      <c r="K36" s="15"/>
      <c r="L36" s="15"/>
      <c r="M36" s="16">
        <f t="shared" si="0"/>
        <v>0</v>
      </c>
      <c r="N36" s="15">
        <v>0</v>
      </c>
      <c r="O36" s="17"/>
    </row>
    <row r="37" spans="1:15" ht="18" customHeight="1">
      <c r="A37" s="52"/>
      <c r="B37" s="52"/>
      <c r="C37" s="14" t="s">
        <v>49</v>
      </c>
      <c r="D37" s="18" t="s">
        <v>155</v>
      </c>
      <c r="E37" s="14" t="s">
        <v>1</v>
      </c>
      <c r="F37" s="15"/>
      <c r="G37" s="20"/>
      <c r="H37" s="15"/>
      <c r="I37" s="15"/>
      <c r="J37" s="15"/>
      <c r="K37" s="15"/>
      <c r="L37" s="15"/>
      <c r="M37" s="16">
        <f t="shared" si="0"/>
        <v>0</v>
      </c>
      <c r="N37" s="15">
        <v>0</v>
      </c>
      <c r="O37" s="17"/>
    </row>
    <row r="38" spans="1:15" ht="18" customHeight="1">
      <c r="A38" s="52"/>
      <c r="B38" s="52"/>
      <c r="C38" s="14" t="s">
        <v>58</v>
      </c>
      <c r="D38" s="18" t="s">
        <v>156</v>
      </c>
      <c r="E38" s="14" t="s">
        <v>1</v>
      </c>
      <c r="F38" s="15"/>
      <c r="G38" s="20"/>
      <c r="H38" s="15"/>
      <c r="I38" s="15">
        <v>80</v>
      </c>
      <c r="J38" s="15"/>
      <c r="K38" s="15"/>
      <c r="L38" s="15"/>
      <c r="M38" s="16">
        <f t="shared" si="0"/>
        <v>80</v>
      </c>
      <c r="N38" s="15">
        <v>0</v>
      </c>
      <c r="O38" s="17">
        <f>M38*12</f>
        <v>960</v>
      </c>
    </row>
    <row r="39" spans="1:15" ht="18" customHeight="1" hidden="1">
      <c r="A39" s="52"/>
      <c r="B39" s="52"/>
      <c r="C39" s="12" t="s">
        <v>59</v>
      </c>
      <c r="D39" s="13" t="s">
        <v>157</v>
      </c>
      <c r="E39" s="14" t="s">
        <v>1</v>
      </c>
      <c r="F39" s="15"/>
      <c r="G39" s="20"/>
      <c r="H39" s="15"/>
      <c r="I39" s="15"/>
      <c r="J39" s="15"/>
      <c r="K39" s="15"/>
      <c r="L39" s="15"/>
      <c r="M39" s="16">
        <f t="shared" si="0"/>
        <v>0</v>
      </c>
      <c r="N39" s="15">
        <v>5</v>
      </c>
      <c r="O39" s="17"/>
    </row>
    <row r="40" spans="1:15" ht="18" customHeight="1" hidden="1">
      <c r="A40" s="52"/>
      <c r="B40" s="52"/>
      <c r="C40" s="12" t="s">
        <v>118</v>
      </c>
      <c r="D40" s="13" t="s">
        <v>106</v>
      </c>
      <c r="E40" s="14" t="s">
        <v>1</v>
      </c>
      <c r="F40" s="15"/>
      <c r="G40" s="20"/>
      <c r="H40" s="15"/>
      <c r="I40" s="15"/>
      <c r="J40" s="15"/>
      <c r="K40" s="15"/>
      <c r="L40" s="15"/>
      <c r="M40" s="16">
        <f t="shared" si="0"/>
        <v>0</v>
      </c>
      <c r="N40" s="15">
        <v>0</v>
      </c>
      <c r="O40" s="17"/>
    </row>
    <row r="41" spans="1:15" ht="18" customHeight="1" hidden="1">
      <c r="A41" s="52"/>
      <c r="B41" s="52"/>
      <c r="C41" s="12" t="s">
        <v>119</v>
      </c>
      <c r="D41" s="13" t="s">
        <v>158</v>
      </c>
      <c r="E41" s="14" t="s">
        <v>1</v>
      </c>
      <c r="F41" s="15"/>
      <c r="G41" s="20"/>
      <c r="H41" s="15"/>
      <c r="I41" s="15"/>
      <c r="J41" s="15"/>
      <c r="K41" s="15"/>
      <c r="L41" s="15"/>
      <c r="M41" s="16">
        <f t="shared" si="0"/>
        <v>0</v>
      </c>
      <c r="N41" s="15">
        <v>2</v>
      </c>
      <c r="O41" s="17"/>
    </row>
    <row r="42" spans="1:15" ht="18" customHeight="1" hidden="1">
      <c r="A42" s="52"/>
      <c r="B42" s="52"/>
      <c r="C42" s="12" t="s">
        <v>120</v>
      </c>
      <c r="D42" s="13" t="s">
        <v>106</v>
      </c>
      <c r="E42" s="14" t="s">
        <v>1</v>
      </c>
      <c r="F42" s="15"/>
      <c r="G42" s="20"/>
      <c r="H42" s="15"/>
      <c r="I42" s="15"/>
      <c r="J42" s="15"/>
      <c r="K42" s="15"/>
      <c r="L42" s="15"/>
      <c r="M42" s="16">
        <f t="shared" si="0"/>
        <v>0</v>
      </c>
      <c r="N42" s="15">
        <v>0</v>
      </c>
      <c r="O42" s="17"/>
    </row>
    <row r="43" spans="1:15" ht="18" customHeight="1" hidden="1">
      <c r="A43" s="52"/>
      <c r="B43" s="52"/>
      <c r="C43" s="12" t="s">
        <v>121</v>
      </c>
      <c r="D43" s="13" t="s">
        <v>159</v>
      </c>
      <c r="E43" s="14" t="s">
        <v>1</v>
      </c>
      <c r="F43" s="15"/>
      <c r="G43" s="15"/>
      <c r="H43" s="15"/>
      <c r="I43" s="15"/>
      <c r="J43" s="15"/>
      <c r="K43" s="15"/>
      <c r="L43" s="15"/>
      <c r="M43" s="16">
        <f t="shared" si="0"/>
        <v>0</v>
      </c>
      <c r="N43" s="15">
        <v>15</v>
      </c>
      <c r="O43" s="17"/>
    </row>
    <row r="44" spans="1:15" ht="18" customHeight="1" hidden="1">
      <c r="A44" s="52"/>
      <c r="B44" s="52"/>
      <c r="C44" s="12" t="s">
        <v>122</v>
      </c>
      <c r="D44" s="13" t="s">
        <v>106</v>
      </c>
      <c r="E44" s="14" t="s">
        <v>1</v>
      </c>
      <c r="F44" s="15"/>
      <c r="G44" s="15"/>
      <c r="H44" s="15"/>
      <c r="I44" s="15"/>
      <c r="J44" s="15"/>
      <c r="K44" s="15"/>
      <c r="L44" s="15"/>
      <c r="M44" s="16">
        <f t="shared" si="0"/>
        <v>0</v>
      </c>
      <c r="N44" s="15">
        <v>0</v>
      </c>
      <c r="O44" s="17"/>
    </row>
    <row r="45" spans="1:15" ht="18" customHeight="1" hidden="1">
      <c r="A45" s="52"/>
      <c r="B45" s="52"/>
      <c r="C45" s="12" t="s">
        <v>123</v>
      </c>
      <c r="D45" s="13" t="s">
        <v>160</v>
      </c>
      <c r="E45" s="14" t="s">
        <v>1</v>
      </c>
      <c r="F45" s="15"/>
      <c r="G45" s="15"/>
      <c r="H45" s="15"/>
      <c r="I45" s="15"/>
      <c r="J45" s="15"/>
      <c r="K45" s="15"/>
      <c r="L45" s="15"/>
      <c r="M45" s="16">
        <f t="shared" si="0"/>
        <v>0</v>
      </c>
      <c r="N45" s="15">
        <v>10</v>
      </c>
      <c r="O45" s="17"/>
    </row>
    <row r="46" spans="1:15" ht="18" customHeight="1" hidden="1">
      <c r="A46" s="52"/>
      <c r="B46" s="52"/>
      <c r="C46" s="12" t="s">
        <v>124</v>
      </c>
      <c r="D46" s="13" t="s">
        <v>106</v>
      </c>
      <c r="E46" s="14" t="s">
        <v>1</v>
      </c>
      <c r="F46" s="15"/>
      <c r="G46" s="15"/>
      <c r="H46" s="15"/>
      <c r="I46" s="15"/>
      <c r="J46" s="15"/>
      <c r="K46" s="15"/>
      <c r="L46" s="15"/>
      <c r="M46" s="16">
        <f t="shared" si="0"/>
        <v>0</v>
      </c>
      <c r="N46" s="15">
        <v>0</v>
      </c>
      <c r="O46" s="17"/>
    </row>
    <row r="47" spans="1:15" ht="18" customHeight="1" hidden="1">
      <c r="A47" s="52"/>
      <c r="B47" s="52"/>
      <c r="C47" s="12" t="s">
        <v>125</v>
      </c>
      <c r="D47" s="13" t="s">
        <v>161</v>
      </c>
      <c r="E47" s="14" t="s">
        <v>1</v>
      </c>
      <c r="F47" s="15"/>
      <c r="G47" s="15"/>
      <c r="H47" s="15"/>
      <c r="I47" s="15"/>
      <c r="J47" s="15"/>
      <c r="K47" s="15"/>
      <c r="L47" s="15"/>
      <c r="M47" s="16">
        <f t="shared" si="0"/>
        <v>0</v>
      </c>
      <c r="N47" s="15">
        <v>15</v>
      </c>
      <c r="O47" s="17"/>
    </row>
    <row r="48" spans="1:15" ht="18" customHeight="1" hidden="1">
      <c r="A48" s="52"/>
      <c r="B48" s="52"/>
      <c r="C48" s="12" t="s">
        <v>126</v>
      </c>
      <c r="D48" s="13" t="s">
        <v>106</v>
      </c>
      <c r="E48" s="14" t="s">
        <v>1</v>
      </c>
      <c r="F48" s="15"/>
      <c r="G48" s="15"/>
      <c r="H48" s="15"/>
      <c r="I48" s="15"/>
      <c r="J48" s="15"/>
      <c r="K48" s="15"/>
      <c r="L48" s="15"/>
      <c r="M48" s="16">
        <f aca="true" t="shared" si="1" ref="M48:M79">SUM(F48:L48)</f>
        <v>0</v>
      </c>
      <c r="N48" s="15">
        <v>0</v>
      </c>
      <c r="O48" s="17"/>
    </row>
    <row r="49" spans="1:15" ht="18" customHeight="1">
      <c r="A49" s="52"/>
      <c r="B49" s="52"/>
      <c r="C49" s="14" t="s">
        <v>60</v>
      </c>
      <c r="D49" s="18" t="s">
        <v>107</v>
      </c>
      <c r="E49" s="14" t="s">
        <v>1</v>
      </c>
      <c r="F49" s="15"/>
      <c r="G49" s="15"/>
      <c r="H49" s="15"/>
      <c r="I49" s="15">
        <v>60</v>
      </c>
      <c r="J49" s="15"/>
      <c r="K49" s="15"/>
      <c r="L49" s="15"/>
      <c r="M49" s="16">
        <f t="shared" si="1"/>
        <v>60</v>
      </c>
      <c r="N49" s="15">
        <v>40</v>
      </c>
      <c r="O49" s="17">
        <f>M49*7</f>
        <v>420</v>
      </c>
    </row>
    <row r="50" spans="1:15" ht="18" customHeight="1">
      <c r="A50" s="52"/>
      <c r="B50" s="52"/>
      <c r="C50" s="14" t="s">
        <v>50</v>
      </c>
      <c r="D50" s="18" t="s">
        <v>223</v>
      </c>
      <c r="E50" s="14" t="s">
        <v>1</v>
      </c>
      <c r="F50" s="15"/>
      <c r="G50" s="15"/>
      <c r="H50" s="15"/>
      <c r="I50" s="15">
        <v>34</v>
      </c>
      <c r="J50" s="15"/>
      <c r="K50" s="15"/>
      <c r="L50" s="15"/>
      <c r="M50" s="16">
        <f t="shared" si="1"/>
        <v>34</v>
      </c>
      <c r="N50" s="15">
        <v>12</v>
      </c>
      <c r="O50" s="17">
        <f>M50*50</f>
        <v>1700</v>
      </c>
    </row>
    <row r="51" spans="1:15" ht="18" customHeight="1">
      <c r="A51" s="52"/>
      <c r="B51" s="52"/>
      <c r="C51" s="14" t="s">
        <v>52</v>
      </c>
      <c r="D51" s="18" t="s">
        <v>51</v>
      </c>
      <c r="E51" s="14" t="s">
        <v>8</v>
      </c>
      <c r="F51" s="15"/>
      <c r="G51" s="15">
        <v>94</v>
      </c>
      <c r="H51" s="15"/>
      <c r="I51" s="15">
        <v>60</v>
      </c>
      <c r="J51" s="15"/>
      <c r="K51" s="15"/>
      <c r="L51" s="15"/>
      <c r="M51" s="16">
        <f t="shared" si="1"/>
        <v>154</v>
      </c>
      <c r="N51" s="15">
        <v>1.5</v>
      </c>
      <c r="O51" s="17">
        <f>M51*7.5</f>
        <v>1155</v>
      </c>
    </row>
    <row r="52" spans="1:15" ht="18" customHeight="1">
      <c r="A52" s="52"/>
      <c r="B52" s="52"/>
      <c r="C52" s="14" t="s">
        <v>53</v>
      </c>
      <c r="D52" s="18" t="s">
        <v>216</v>
      </c>
      <c r="E52" s="14" t="s">
        <v>4</v>
      </c>
      <c r="F52" s="15"/>
      <c r="G52" s="15">
        <v>3</v>
      </c>
      <c r="H52" s="15"/>
      <c r="I52" s="15">
        <v>180</v>
      </c>
      <c r="J52" s="15"/>
      <c r="K52" s="15"/>
      <c r="L52" s="15"/>
      <c r="M52" s="16">
        <f t="shared" si="1"/>
        <v>183</v>
      </c>
      <c r="N52" s="15">
        <v>5</v>
      </c>
      <c r="O52" s="17">
        <f>M52*25</f>
        <v>4575</v>
      </c>
    </row>
    <row r="53" spans="1:15" ht="18" customHeight="1">
      <c r="A53" s="52"/>
      <c r="B53" s="52"/>
      <c r="C53" s="14" t="s">
        <v>54</v>
      </c>
      <c r="D53" s="18" t="s">
        <v>162</v>
      </c>
      <c r="E53" s="14" t="s">
        <v>4</v>
      </c>
      <c r="F53" s="15"/>
      <c r="G53" s="15">
        <v>29</v>
      </c>
      <c r="H53" s="15"/>
      <c r="I53" s="15">
        <v>420</v>
      </c>
      <c r="J53" s="15"/>
      <c r="K53" s="15"/>
      <c r="L53" s="15"/>
      <c r="M53" s="16">
        <f t="shared" si="1"/>
        <v>449</v>
      </c>
      <c r="N53" s="15">
        <v>1</v>
      </c>
      <c r="O53" s="17">
        <f>M53*2</f>
        <v>898</v>
      </c>
    </row>
    <row r="54" spans="1:15" ht="18" customHeight="1">
      <c r="A54" s="52"/>
      <c r="B54" s="52"/>
      <c r="C54" s="14" t="s">
        <v>55</v>
      </c>
      <c r="D54" s="18" t="s">
        <v>163</v>
      </c>
      <c r="E54" s="14" t="s">
        <v>4</v>
      </c>
      <c r="F54" s="15"/>
      <c r="G54" s="15">
        <v>4766</v>
      </c>
      <c r="H54" s="15"/>
      <c r="I54" s="15">
        <v>7500</v>
      </c>
      <c r="J54" s="15"/>
      <c r="K54" s="15"/>
      <c r="L54" s="15"/>
      <c r="M54" s="16">
        <f t="shared" si="1"/>
        <v>12266</v>
      </c>
      <c r="N54" s="15">
        <v>0.04</v>
      </c>
      <c r="O54" s="40">
        <f>M54*0.1</f>
        <v>1226.6000000000001</v>
      </c>
    </row>
    <row r="55" spans="1:15" ht="18" customHeight="1">
      <c r="A55" s="52"/>
      <c r="B55" s="52"/>
      <c r="C55" s="14" t="s">
        <v>56</v>
      </c>
      <c r="D55" s="18" t="s">
        <v>164</v>
      </c>
      <c r="E55" s="14" t="s">
        <v>8</v>
      </c>
      <c r="F55" s="15"/>
      <c r="G55" s="15"/>
      <c r="H55" s="15"/>
      <c r="I55" s="15"/>
      <c r="J55" s="15"/>
      <c r="K55" s="15"/>
      <c r="L55" s="15"/>
      <c r="M55" s="16">
        <f t="shared" si="1"/>
        <v>0</v>
      </c>
      <c r="N55" s="15">
        <v>0</v>
      </c>
      <c r="O55" s="17"/>
    </row>
    <row r="56" spans="1:15" ht="18" customHeight="1">
      <c r="A56" s="52"/>
      <c r="B56" s="52"/>
      <c r="C56" s="14" t="s">
        <v>57</v>
      </c>
      <c r="D56" s="18" t="s">
        <v>165</v>
      </c>
      <c r="E56" s="14" t="s">
        <v>8</v>
      </c>
      <c r="F56" s="15"/>
      <c r="G56" s="15"/>
      <c r="H56" s="15"/>
      <c r="I56" s="15">
        <v>30</v>
      </c>
      <c r="J56" s="15"/>
      <c r="K56" s="15"/>
      <c r="L56" s="15"/>
      <c r="M56" s="16">
        <f t="shared" si="1"/>
        <v>30</v>
      </c>
      <c r="N56" s="15">
        <v>7</v>
      </c>
      <c r="O56" s="17">
        <f>M56*8</f>
        <v>240</v>
      </c>
    </row>
    <row r="57" spans="1:15" ht="18" customHeight="1">
      <c r="A57" s="52">
        <v>7</v>
      </c>
      <c r="B57" s="52" t="s">
        <v>61</v>
      </c>
      <c r="C57" s="14" t="s">
        <v>62</v>
      </c>
      <c r="D57" s="18"/>
      <c r="E57" s="14"/>
      <c r="F57" s="15"/>
      <c r="G57" s="15"/>
      <c r="H57" s="15"/>
      <c r="I57" s="15"/>
      <c r="J57" s="15"/>
      <c r="K57" s="15"/>
      <c r="L57" s="15"/>
      <c r="M57" s="16">
        <f t="shared" si="1"/>
        <v>0</v>
      </c>
      <c r="N57" s="15">
        <v>0</v>
      </c>
      <c r="O57" s="17"/>
    </row>
    <row r="58" spans="1:15" ht="18" customHeight="1" hidden="1">
      <c r="A58" s="52"/>
      <c r="B58" s="52"/>
      <c r="C58" s="12" t="s">
        <v>63</v>
      </c>
      <c r="D58" s="13" t="s">
        <v>166</v>
      </c>
      <c r="E58" s="14" t="s">
        <v>7</v>
      </c>
      <c r="F58" s="15"/>
      <c r="G58" s="15"/>
      <c r="H58" s="15"/>
      <c r="I58" s="15"/>
      <c r="J58" s="15"/>
      <c r="K58" s="15"/>
      <c r="L58" s="15"/>
      <c r="M58" s="16">
        <f t="shared" si="1"/>
        <v>0</v>
      </c>
      <c r="N58" s="15" t="s">
        <v>105</v>
      </c>
      <c r="O58" s="17"/>
    </row>
    <row r="59" spans="1:15" ht="18" customHeight="1" hidden="1">
      <c r="A59" s="52"/>
      <c r="B59" s="52"/>
      <c r="C59" s="12" t="s">
        <v>64</v>
      </c>
      <c r="D59" s="13" t="s">
        <v>167</v>
      </c>
      <c r="E59" s="14" t="s">
        <v>0</v>
      </c>
      <c r="F59" s="15"/>
      <c r="G59" s="15"/>
      <c r="H59" s="15"/>
      <c r="I59" s="15"/>
      <c r="J59" s="15"/>
      <c r="K59" s="15"/>
      <c r="L59" s="15"/>
      <c r="M59" s="16">
        <f t="shared" si="1"/>
        <v>0</v>
      </c>
      <c r="N59" s="15">
        <v>0.1</v>
      </c>
      <c r="O59" s="17"/>
    </row>
    <row r="60" spans="1:15" ht="18" customHeight="1" hidden="1">
      <c r="A60" s="52"/>
      <c r="B60" s="52"/>
      <c r="C60" s="12" t="s">
        <v>65</v>
      </c>
      <c r="D60" s="13" t="s">
        <v>168</v>
      </c>
      <c r="E60" s="14" t="s">
        <v>0</v>
      </c>
      <c r="F60" s="15"/>
      <c r="G60" s="15"/>
      <c r="H60" s="15"/>
      <c r="I60" s="15"/>
      <c r="J60" s="15"/>
      <c r="K60" s="15"/>
      <c r="L60" s="15"/>
      <c r="M60" s="16">
        <f t="shared" si="1"/>
        <v>0</v>
      </c>
      <c r="N60" s="15">
        <v>0.12</v>
      </c>
      <c r="O60" s="17"/>
    </row>
    <row r="61" spans="1:15" ht="18" customHeight="1" hidden="1">
      <c r="A61" s="52"/>
      <c r="B61" s="52"/>
      <c r="C61" s="12" t="s">
        <v>127</v>
      </c>
      <c r="D61" s="13" t="s">
        <v>169</v>
      </c>
      <c r="E61" s="14" t="s">
        <v>0</v>
      </c>
      <c r="F61" s="15"/>
      <c r="G61" s="15"/>
      <c r="H61" s="15"/>
      <c r="I61" s="15"/>
      <c r="J61" s="15"/>
      <c r="K61" s="15"/>
      <c r="L61" s="15"/>
      <c r="M61" s="16">
        <f t="shared" si="1"/>
        <v>0</v>
      </c>
      <c r="N61" s="15">
        <v>0.8</v>
      </c>
      <c r="O61" s="17"/>
    </row>
    <row r="62" spans="1:15" ht="18" customHeight="1" hidden="1">
      <c r="A62" s="52"/>
      <c r="B62" s="52"/>
      <c r="C62" s="14" t="s">
        <v>66</v>
      </c>
      <c r="D62" s="18" t="s">
        <v>170</v>
      </c>
      <c r="E62" s="14"/>
      <c r="F62" s="15"/>
      <c r="G62" s="15"/>
      <c r="H62" s="15"/>
      <c r="I62" s="15"/>
      <c r="J62" s="15"/>
      <c r="K62" s="15"/>
      <c r="L62" s="15"/>
      <c r="M62" s="16">
        <f t="shared" si="1"/>
        <v>0</v>
      </c>
      <c r="N62" s="15">
        <v>0</v>
      </c>
      <c r="O62" s="17"/>
    </row>
    <row r="63" spans="1:15" ht="18" customHeight="1" hidden="1">
      <c r="A63" s="52"/>
      <c r="B63" s="52"/>
      <c r="C63" s="12" t="s">
        <v>67</v>
      </c>
      <c r="D63" s="13" t="s">
        <v>166</v>
      </c>
      <c r="E63" s="14" t="s">
        <v>7</v>
      </c>
      <c r="F63" s="15"/>
      <c r="G63" s="15"/>
      <c r="H63" s="15"/>
      <c r="I63" s="15"/>
      <c r="J63" s="15"/>
      <c r="K63" s="15"/>
      <c r="L63" s="15"/>
      <c r="M63" s="16">
        <f t="shared" si="1"/>
        <v>0</v>
      </c>
      <c r="N63" s="15" t="s">
        <v>105</v>
      </c>
      <c r="O63" s="17"/>
    </row>
    <row r="64" spans="1:15" ht="18" customHeight="1" hidden="1">
      <c r="A64" s="52"/>
      <c r="B64" s="52"/>
      <c r="C64" s="12" t="s">
        <v>68</v>
      </c>
      <c r="D64" s="13" t="s">
        <v>167</v>
      </c>
      <c r="E64" s="14" t="s">
        <v>0</v>
      </c>
      <c r="F64" s="15"/>
      <c r="G64" s="15"/>
      <c r="H64" s="15"/>
      <c r="I64" s="15"/>
      <c r="J64" s="15"/>
      <c r="K64" s="15"/>
      <c r="L64" s="15"/>
      <c r="M64" s="16">
        <f t="shared" si="1"/>
        <v>0</v>
      </c>
      <c r="N64" s="15">
        <v>0.1</v>
      </c>
      <c r="O64" s="17"/>
    </row>
    <row r="65" spans="1:15" ht="18" customHeight="1" hidden="1">
      <c r="A65" s="52"/>
      <c r="B65" s="52"/>
      <c r="C65" s="12" t="s">
        <v>69</v>
      </c>
      <c r="D65" s="13" t="s">
        <v>168</v>
      </c>
      <c r="E65" s="14" t="s">
        <v>0</v>
      </c>
      <c r="F65" s="15"/>
      <c r="G65" s="15"/>
      <c r="H65" s="15"/>
      <c r="I65" s="15"/>
      <c r="J65" s="15"/>
      <c r="K65" s="15"/>
      <c r="L65" s="15"/>
      <c r="M65" s="16">
        <f t="shared" si="1"/>
        <v>0</v>
      </c>
      <c r="N65" s="15">
        <v>0.12</v>
      </c>
      <c r="O65" s="17"/>
    </row>
    <row r="66" spans="1:15" ht="18" customHeight="1" hidden="1">
      <c r="A66" s="52"/>
      <c r="B66" s="52"/>
      <c r="C66" s="12" t="s">
        <v>128</v>
      </c>
      <c r="D66" s="13" t="s">
        <v>169</v>
      </c>
      <c r="E66" s="14" t="s">
        <v>0</v>
      </c>
      <c r="F66" s="15"/>
      <c r="G66" s="15"/>
      <c r="H66" s="15"/>
      <c r="I66" s="15"/>
      <c r="J66" s="15"/>
      <c r="K66" s="15"/>
      <c r="L66" s="15"/>
      <c r="M66" s="16">
        <f t="shared" si="1"/>
        <v>0</v>
      </c>
      <c r="N66" s="15">
        <v>0.8</v>
      </c>
      <c r="O66" s="17"/>
    </row>
    <row r="67" spans="1:16" ht="18" customHeight="1">
      <c r="A67" s="52"/>
      <c r="B67" s="52"/>
      <c r="C67" s="14" t="s">
        <v>70</v>
      </c>
      <c r="D67" s="18" t="s">
        <v>212</v>
      </c>
      <c r="E67" s="14"/>
      <c r="F67" s="15"/>
      <c r="G67" s="15"/>
      <c r="H67" s="15"/>
      <c r="I67" s="15"/>
      <c r="J67" s="15"/>
      <c r="K67" s="15"/>
      <c r="L67" s="15"/>
      <c r="M67" s="16">
        <f t="shared" si="1"/>
        <v>0</v>
      </c>
      <c r="N67" s="15">
        <v>0</v>
      </c>
      <c r="O67" s="17"/>
      <c r="P67" s="3" t="s">
        <v>224</v>
      </c>
    </row>
    <row r="68" spans="1:16" ht="18" customHeight="1">
      <c r="A68" s="52"/>
      <c r="B68" s="52"/>
      <c r="C68" s="12" t="s">
        <v>71</v>
      </c>
      <c r="D68" s="13" t="s">
        <v>166</v>
      </c>
      <c r="E68" s="14" t="s">
        <v>7</v>
      </c>
      <c r="F68" s="15"/>
      <c r="G68" s="15"/>
      <c r="H68" s="15"/>
      <c r="I68" s="45"/>
      <c r="J68" s="15"/>
      <c r="K68" s="15"/>
      <c r="L68" s="15">
        <v>10000</v>
      </c>
      <c r="M68" s="44">
        <f t="shared" si="1"/>
        <v>10000</v>
      </c>
      <c r="N68" s="15" t="s">
        <v>105</v>
      </c>
      <c r="O68" s="17">
        <v>500</v>
      </c>
      <c r="P68" s="47">
        <f>M69+M70+M74+M75+M80</f>
        <v>184700</v>
      </c>
    </row>
    <row r="69" spans="1:15" ht="18" customHeight="1">
      <c r="A69" s="52"/>
      <c r="B69" s="52"/>
      <c r="C69" s="12" t="s">
        <v>72</v>
      </c>
      <c r="D69" s="13" t="s">
        <v>167</v>
      </c>
      <c r="E69" s="14" t="s">
        <v>0</v>
      </c>
      <c r="F69" s="15"/>
      <c r="G69" s="15">
        <v>7300</v>
      </c>
      <c r="H69" s="15"/>
      <c r="I69" s="45">
        <f>12000</f>
        <v>12000</v>
      </c>
      <c r="J69" s="15"/>
      <c r="K69" s="15"/>
      <c r="L69" s="15"/>
      <c r="M69" s="16">
        <f>SUM(F69:L69)</f>
        <v>19300</v>
      </c>
      <c r="N69" s="15">
        <v>0.1</v>
      </c>
      <c r="O69" s="17">
        <f>M69*0.3</f>
        <v>5790</v>
      </c>
    </row>
    <row r="70" spans="1:15" ht="18" customHeight="1">
      <c r="A70" s="52"/>
      <c r="B70" s="52"/>
      <c r="C70" s="12" t="s">
        <v>73</v>
      </c>
      <c r="D70" s="13" t="s">
        <v>205</v>
      </c>
      <c r="E70" s="14" t="s">
        <v>0</v>
      </c>
      <c r="F70" s="15"/>
      <c r="G70" s="15"/>
      <c r="H70" s="15"/>
      <c r="I70" s="45">
        <v>10000</v>
      </c>
      <c r="J70" s="15"/>
      <c r="K70" s="15"/>
      <c r="L70" s="15"/>
      <c r="M70" s="16">
        <f>SUM(F70:L70)</f>
        <v>10000</v>
      </c>
      <c r="N70" s="15">
        <v>0.12</v>
      </c>
      <c r="O70" s="17">
        <f>M70*0.6</f>
        <v>6000</v>
      </c>
    </row>
    <row r="71" spans="1:15" ht="18" customHeight="1">
      <c r="A71" s="52"/>
      <c r="B71" s="52"/>
      <c r="C71" s="12" t="s">
        <v>129</v>
      </c>
      <c r="D71" s="13" t="s">
        <v>169</v>
      </c>
      <c r="E71" s="14" t="s">
        <v>0</v>
      </c>
      <c r="F71" s="15"/>
      <c r="G71" s="15"/>
      <c r="H71" s="15"/>
      <c r="I71" s="45">
        <v>900</v>
      </c>
      <c r="J71" s="15"/>
      <c r="K71" s="15"/>
      <c r="L71" s="15"/>
      <c r="M71" s="16">
        <f>SUM(F71:L71)</f>
        <v>900</v>
      </c>
      <c r="N71" s="15">
        <v>0.8</v>
      </c>
      <c r="O71" s="17">
        <f>M71*0.5</f>
        <v>450</v>
      </c>
    </row>
    <row r="72" spans="1:15" ht="18" customHeight="1">
      <c r="A72" s="52"/>
      <c r="B72" s="52"/>
      <c r="C72" s="14" t="s">
        <v>74</v>
      </c>
      <c r="D72" s="18" t="s">
        <v>108</v>
      </c>
      <c r="E72" s="14"/>
      <c r="F72" s="15"/>
      <c r="G72" s="15"/>
      <c r="H72" s="15"/>
      <c r="I72" s="45"/>
      <c r="J72" s="15"/>
      <c r="K72" s="15"/>
      <c r="L72" s="15"/>
      <c r="M72" s="16">
        <f t="shared" si="1"/>
        <v>0</v>
      </c>
      <c r="N72" s="15">
        <v>0</v>
      </c>
      <c r="O72" s="17"/>
    </row>
    <row r="73" spans="1:15" ht="18" customHeight="1">
      <c r="A73" s="52"/>
      <c r="B73" s="52"/>
      <c r="C73" s="12" t="s">
        <v>75</v>
      </c>
      <c r="D73" s="13" t="s">
        <v>166</v>
      </c>
      <c r="E73" s="14" t="s">
        <v>7</v>
      </c>
      <c r="F73" s="15"/>
      <c r="G73" s="15"/>
      <c r="H73" s="15"/>
      <c r="I73" s="45"/>
      <c r="J73" s="15"/>
      <c r="K73" s="15"/>
      <c r="L73" s="15">
        <v>15000</v>
      </c>
      <c r="M73" s="16">
        <f t="shared" si="1"/>
        <v>15000</v>
      </c>
      <c r="N73" s="15" t="s">
        <v>105</v>
      </c>
      <c r="O73" s="17">
        <f>M73*0.7</f>
        <v>10500</v>
      </c>
    </row>
    <row r="74" spans="1:16" ht="18" customHeight="1">
      <c r="A74" s="52"/>
      <c r="B74" s="52"/>
      <c r="C74" s="12" t="s">
        <v>76</v>
      </c>
      <c r="D74" s="13" t="s">
        <v>167</v>
      </c>
      <c r="E74" s="14" t="s">
        <v>0</v>
      </c>
      <c r="F74" s="15"/>
      <c r="G74" s="15"/>
      <c r="H74" s="15"/>
      <c r="I74" s="45">
        <v>30000</v>
      </c>
      <c r="J74" s="15"/>
      <c r="K74" s="15"/>
      <c r="L74" s="15"/>
      <c r="M74" s="16">
        <f t="shared" si="1"/>
        <v>30000</v>
      </c>
      <c r="N74" s="15">
        <v>0.1</v>
      </c>
      <c r="O74" s="17">
        <f>M74*0.2</f>
        <v>6000</v>
      </c>
      <c r="P74" s="42"/>
    </row>
    <row r="75" spans="1:15" ht="18" customHeight="1">
      <c r="A75" s="52"/>
      <c r="B75" s="52"/>
      <c r="C75" s="12" t="s">
        <v>77</v>
      </c>
      <c r="D75" s="13" t="s">
        <v>168</v>
      </c>
      <c r="E75" s="14" t="s">
        <v>0</v>
      </c>
      <c r="F75" s="15"/>
      <c r="G75" s="15"/>
      <c r="H75" s="15"/>
      <c r="I75" s="45">
        <v>1200</v>
      </c>
      <c r="J75" s="15"/>
      <c r="K75" s="15"/>
      <c r="L75" s="15"/>
      <c r="M75" s="16">
        <f t="shared" si="1"/>
        <v>1200</v>
      </c>
      <c r="N75" s="15">
        <v>0.12</v>
      </c>
      <c r="O75" s="17">
        <f>M75*0.6</f>
        <v>720</v>
      </c>
    </row>
    <row r="76" spans="1:15" ht="18" customHeight="1">
      <c r="A76" s="52"/>
      <c r="B76" s="52"/>
      <c r="C76" s="12" t="s">
        <v>130</v>
      </c>
      <c r="D76" s="13" t="s">
        <v>169</v>
      </c>
      <c r="E76" s="14" t="s">
        <v>0</v>
      </c>
      <c r="F76" s="15"/>
      <c r="G76" s="15"/>
      <c r="H76" s="15"/>
      <c r="I76" s="45">
        <v>240</v>
      </c>
      <c r="J76" s="15"/>
      <c r="K76" s="15"/>
      <c r="L76" s="15"/>
      <c r="M76" s="16">
        <f t="shared" si="1"/>
        <v>240</v>
      </c>
      <c r="N76" s="15">
        <v>0.8</v>
      </c>
      <c r="O76" s="17">
        <f>M76*0.5</f>
        <v>120</v>
      </c>
    </row>
    <row r="77" spans="1:15" ht="18" customHeight="1">
      <c r="A77" s="52"/>
      <c r="B77" s="52"/>
      <c r="C77" s="12"/>
      <c r="D77" s="43" t="s">
        <v>219</v>
      </c>
      <c r="E77" s="14" t="s">
        <v>3</v>
      </c>
      <c r="F77" s="15"/>
      <c r="G77" s="15"/>
      <c r="H77" s="15"/>
      <c r="I77" s="15">
        <v>5</v>
      </c>
      <c r="J77" s="15"/>
      <c r="K77" s="15"/>
      <c r="L77" s="15"/>
      <c r="M77" s="16">
        <f>SUM(F77:L77)</f>
        <v>5</v>
      </c>
      <c r="N77" s="15"/>
      <c r="O77" s="17">
        <f>M77*50</f>
        <v>250</v>
      </c>
    </row>
    <row r="78" spans="1:15" ht="18" customHeight="1">
      <c r="A78" s="52"/>
      <c r="B78" s="52"/>
      <c r="C78" s="12"/>
      <c r="D78" s="43" t="s">
        <v>220</v>
      </c>
      <c r="E78" s="14" t="s">
        <v>3</v>
      </c>
      <c r="F78" s="15"/>
      <c r="G78" s="15"/>
      <c r="H78" s="15"/>
      <c r="I78" s="15">
        <v>16</v>
      </c>
      <c r="J78" s="15"/>
      <c r="K78" s="15"/>
      <c r="L78" s="15"/>
      <c r="M78" s="16">
        <f>SUM(F78:L78)</f>
        <v>16</v>
      </c>
      <c r="N78" s="15"/>
      <c r="O78" s="17">
        <f>M78*30</f>
        <v>480</v>
      </c>
    </row>
    <row r="79" spans="1:15" ht="18" customHeight="1">
      <c r="A79" s="52"/>
      <c r="B79" s="52"/>
      <c r="C79" s="14" t="s">
        <v>78</v>
      </c>
      <c r="D79" s="18" t="s">
        <v>171</v>
      </c>
      <c r="E79" s="14" t="s">
        <v>172</v>
      </c>
      <c r="F79" s="15"/>
      <c r="G79" s="15"/>
      <c r="H79" s="15"/>
      <c r="I79" s="15">
        <v>12</v>
      </c>
      <c r="J79" s="15"/>
      <c r="K79" s="15"/>
      <c r="L79" s="15"/>
      <c r="M79" s="16">
        <f t="shared" si="1"/>
        <v>12</v>
      </c>
      <c r="N79" s="15">
        <v>20</v>
      </c>
      <c r="O79" s="17">
        <f>M79*100</f>
        <v>1200</v>
      </c>
    </row>
    <row r="80" spans="1:15" ht="18" customHeight="1">
      <c r="A80" s="52">
        <v>8</v>
      </c>
      <c r="B80" s="52" t="s">
        <v>79</v>
      </c>
      <c r="C80" s="12" t="s">
        <v>81</v>
      </c>
      <c r="D80" s="13" t="s">
        <v>167</v>
      </c>
      <c r="E80" s="14" t="s">
        <v>0</v>
      </c>
      <c r="F80" s="15"/>
      <c r="G80" s="15">
        <v>100000</v>
      </c>
      <c r="H80" s="15"/>
      <c r="I80" s="15">
        <v>9200</v>
      </c>
      <c r="J80" s="15"/>
      <c r="K80" s="15"/>
      <c r="L80" s="15">
        <v>15000</v>
      </c>
      <c r="M80" s="16">
        <f aca="true" t="shared" si="2" ref="M80:M105">SUM(F80:L80)</f>
        <v>124200</v>
      </c>
      <c r="N80" s="15">
        <v>0.1</v>
      </c>
      <c r="O80" s="17">
        <f>M80*0.2</f>
        <v>24840</v>
      </c>
    </row>
    <row r="81" spans="1:15" ht="18" customHeight="1">
      <c r="A81" s="52"/>
      <c r="B81" s="52"/>
      <c r="C81" s="12" t="s">
        <v>131</v>
      </c>
      <c r="D81" s="13" t="s">
        <v>174</v>
      </c>
      <c r="E81" s="14" t="s">
        <v>3</v>
      </c>
      <c r="F81" s="15"/>
      <c r="G81" s="15"/>
      <c r="H81" s="15"/>
      <c r="I81" s="15">
        <v>6</v>
      </c>
      <c r="J81" s="15"/>
      <c r="K81" s="15"/>
      <c r="L81" s="15"/>
      <c r="M81" s="16">
        <f t="shared" si="2"/>
        <v>6</v>
      </c>
      <c r="N81" s="15">
        <v>20</v>
      </c>
      <c r="O81" s="17">
        <f>M81*50</f>
        <v>300</v>
      </c>
    </row>
    <row r="82" spans="1:15" ht="18" customHeight="1">
      <c r="A82" s="52"/>
      <c r="B82" s="52"/>
      <c r="C82" s="12" t="s">
        <v>132</v>
      </c>
      <c r="D82" s="13" t="s">
        <v>175</v>
      </c>
      <c r="E82" s="14" t="s">
        <v>3</v>
      </c>
      <c r="F82" s="15">
        <v>1</v>
      </c>
      <c r="G82" s="15"/>
      <c r="H82" s="15"/>
      <c r="I82" s="15">
        <v>18</v>
      </c>
      <c r="J82" s="15"/>
      <c r="K82" s="15"/>
      <c r="L82" s="15"/>
      <c r="M82" s="16">
        <f t="shared" si="2"/>
        <v>19</v>
      </c>
      <c r="N82" s="15">
        <v>10</v>
      </c>
      <c r="O82" s="17">
        <f>M82*30</f>
        <v>570</v>
      </c>
    </row>
    <row r="83" spans="1:15" ht="18" customHeight="1" hidden="1">
      <c r="A83" s="52"/>
      <c r="B83" s="52"/>
      <c r="C83" s="14" t="s">
        <v>82</v>
      </c>
      <c r="D83" s="18" t="s">
        <v>80</v>
      </c>
      <c r="E83" s="14"/>
      <c r="F83" s="15"/>
      <c r="G83" s="15"/>
      <c r="H83" s="15"/>
      <c r="I83" s="15"/>
      <c r="J83" s="15"/>
      <c r="K83" s="15"/>
      <c r="L83" s="15"/>
      <c r="M83" s="16">
        <f t="shared" si="2"/>
        <v>0</v>
      </c>
      <c r="N83" s="15">
        <v>0</v>
      </c>
      <c r="O83" s="17"/>
    </row>
    <row r="84" spans="1:15" ht="18" customHeight="1" hidden="1">
      <c r="A84" s="52"/>
      <c r="B84" s="52"/>
      <c r="C84" s="12" t="s">
        <v>83</v>
      </c>
      <c r="D84" s="13" t="s">
        <v>166</v>
      </c>
      <c r="E84" s="14" t="s">
        <v>7</v>
      </c>
      <c r="F84" s="15"/>
      <c r="G84" s="15"/>
      <c r="H84" s="15"/>
      <c r="I84" s="15"/>
      <c r="J84" s="15"/>
      <c r="K84" s="15"/>
      <c r="L84" s="15"/>
      <c r="M84" s="16">
        <f t="shared" si="2"/>
        <v>0</v>
      </c>
      <c r="N84" s="15" t="s">
        <v>105</v>
      </c>
      <c r="O84" s="17"/>
    </row>
    <row r="85" spans="1:15" ht="18" customHeight="1" hidden="1">
      <c r="A85" s="52"/>
      <c r="B85" s="52"/>
      <c r="C85" s="12" t="s">
        <v>84</v>
      </c>
      <c r="D85" s="13" t="s">
        <v>173</v>
      </c>
      <c r="E85" s="14" t="s">
        <v>7</v>
      </c>
      <c r="F85" s="15"/>
      <c r="G85" s="15"/>
      <c r="H85" s="15"/>
      <c r="I85" s="15"/>
      <c r="J85" s="15"/>
      <c r="K85" s="15"/>
      <c r="L85" s="15"/>
      <c r="M85" s="16">
        <f t="shared" si="2"/>
        <v>0</v>
      </c>
      <c r="N85" s="15" t="s">
        <v>105</v>
      </c>
      <c r="O85" s="17"/>
    </row>
    <row r="86" spans="1:15" ht="18" customHeight="1" hidden="1">
      <c r="A86" s="52"/>
      <c r="B86" s="52"/>
      <c r="C86" s="12" t="s">
        <v>85</v>
      </c>
      <c r="D86" s="13" t="s">
        <v>176</v>
      </c>
      <c r="E86" s="14" t="s">
        <v>133</v>
      </c>
      <c r="F86" s="15"/>
      <c r="G86" s="15"/>
      <c r="H86" s="15"/>
      <c r="I86" s="15"/>
      <c r="J86" s="15"/>
      <c r="K86" s="15"/>
      <c r="L86" s="15"/>
      <c r="M86" s="16">
        <f t="shared" si="2"/>
        <v>0</v>
      </c>
      <c r="N86" s="15">
        <v>0</v>
      </c>
      <c r="O86" s="17"/>
    </row>
    <row r="87" spans="1:15" ht="18" customHeight="1" hidden="1">
      <c r="A87" s="52"/>
      <c r="B87" s="52"/>
      <c r="C87" s="12" t="s">
        <v>86</v>
      </c>
      <c r="D87" s="13" t="s">
        <v>177</v>
      </c>
      <c r="E87" s="14" t="s">
        <v>133</v>
      </c>
      <c r="F87" s="15"/>
      <c r="G87" s="15"/>
      <c r="H87" s="15"/>
      <c r="I87" s="15"/>
      <c r="J87" s="15"/>
      <c r="K87" s="15"/>
      <c r="L87" s="15"/>
      <c r="M87" s="16">
        <f t="shared" si="2"/>
        <v>0</v>
      </c>
      <c r="N87" s="15">
        <v>0</v>
      </c>
      <c r="O87" s="17"/>
    </row>
    <row r="88" spans="1:15" ht="18" customHeight="1" hidden="1">
      <c r="A88" s="52"/>
      <c r="B88" s="52"/>
      <c r="C88" s="12" t="s">
        <v>109</v>
      </c>
      <c r="D88" s="13" t="s">
        <v>167</v>
      </c>
      <c r="E88" s="14" t="s">
        <v>0</v>
      </c>
      <c r="F88" s="15"/>
      <c r="G88" s="15"/>
      <c r="H88" s="15"/>
      <c r="I88" s="15"/>
      <c r="J88" s="15"/>
      <c r="K88" s="15"/>
      <c r="L88" s="15"/>
      <c r="M88" s="16">
        <f t="shared" si="2"/>
        <v>0</v>
      </c>
      <c r="N88" s="15">
        <v>0.1</v>
      </c>
      <c r="O88" s="17"/>
    </row>
    <row r="89" spans="1:15" ht="18" customHeight="1" hidden="1">
      <c r="A89" s="52"/>
      <c r="B89" s="52"/>
      <c r="C89" s="12" t="s">
        <v>134</v>
      </c>
      <c r="D89" s="13" t="s">
        <v>168</v>
      </c>
      <c r="E89" s="14" t="s">
        <v>0</v>
      </c>
      <c r="F89" s="15"/>
      <c r="G89" s="15"/>
      <c r="H89" s="15"/>
      <c r="I89" s="15"/>
      <c r="J89" s="15"/>
      <c r="K89" s="15"/>
      <c r="L89" s="15"/>
      <c r="M89" s="16">
        <f t="shared" si="2"/>
        <v>0</v>
      </c>
      <c r="N89" s="15">
        <v>0.12</v>
      </c>
      <c r="O89" s="17"/>
    </row>
    <row r="90" spans="1:15" ht="18" customHeight="1" hidden="1">
      <c r="A90" s="52"/>
      <c r="B90" s="52"/>
      <c r="C90" s="12" t="s">
        <v>135</v>
      </c>
      <c r="D90" s="13" t="s">
        <v>169</v>
      </c>
      <c r="E90" s="14" t="s">
        <v>0</v>
      </c>
      <c r="F90" s="15"/>
      <c r="G90" s="15"/>
      <c r="H90" s="15"/>
      <c r="I90" s="15"/>
      <c r="J90" s="15"/>
      <c r="K90" s="15"/>
      <c r="L90" s="15"/>
      <c r="M90" s="16">
        <f t="shared" si="2"/>
        <v>0</v>
      </c>
      <c r="N90" s="15">
        <v>0.8</v>
      </c>
      <c r="O90" s="17"/>
    </row>
    <row r="91" spans="1:15" ht="18" customHeight="1" hidden="1">
      <c r="A91" s="52"/>
      <c r="B91" s="52"/>
      <c r="C91" s="12" t="s">
        <v>136</v>
      </c>
      <c r="D91" s="13" t="s">
        <v>174</v>
      </c>
      <c r="E91" s="14" t="s">
        <v>3</v>
      </c>
      <c r="F91" s="15"/>
      <c r="G91" s="15"/>
      <c r="H91" s="15"/>
      <c r="I91" s="15"/>
      <c r="J91" s="15"/>
      <c r="K91" s="15"/>
      <c r="L91" s="15"/>
      <c r="M91" s="16">
        <f t="shared" si="2"/>
        <v>0</v>
      </c>
      <c r="N91" s="15">
        <v>0</v>
      </c>
      <c r="O91" s="17"/>
    </row>
    <row r="92" spans="1:15" ht="18" customHeight="1" hidden="1">
      <c r="A92" s="52"/>
      <c r="B92" s="52"/>
      <c r="C92" s="12" t="s">
        <v>137</v>
      </c>
      <c r="D92" s="13" t="s">
        <v>175</v>
      </c>
      <c r="E92" s="14" t="s">
        <v>3</v>
      </c>
      <c r="F92" s="15"/>
      <c r="G92" s="15"/>
      <c r="H92" s="15"/>
      <c r="I92" s="15"/>
      <c r="J92" s="15"/>
      <c r="K92" s="15"/>
      <c r="L92" s="15"/>
      <c r="M92" s="16">
        <f t="shared" si="2"/>
        <v>0</v>
      </c>
      <c r="N92" s="15">
        <v>0</v>
      </c>
      <c r="O92" s="17"/>
    </row>
    <row r="93" spans="1:15" ht="18" customHeight="1" hidden="1">
      <c r="A93" s="52"/>
      <c r="B93" s="52"/>
      <c r="C93" s="14" t="s">
        <v>87</v>
      </c>
      <c r="D93" s="18" t="s">
        <v>178</v>
      </c>
      <c r="E93" s="14"/>
      <c r="F93" s="15"/>
      <c r="G93" s="15"/>
      <c r="H93" s="15"/>
      <c r="I93" s="15"/>
      <c r="J93" s="15"/>
      <c r="K93" s="15"/>
      <c r="L93" s="15"/>
      <c r="M93" s="16">
        <f t="shared" si="2"/>
        <v>0</v>
      </c>
      <c r="N93" s="15">
        <v>0</v>
      </c>
      <c r="O93" s="17"/>
    </row>
    <row r="94" spans="1:15" ht="18" customHeight="1" hidden="1">
      <c r="A94" s="52"/>
      <c r="B94" s="52"/>
      <c r="C94" s="12" t="s">
        <v>88</v>
      </c>
      <c r="D94" s="13" t="s">
        <v>179</v>
      </c>
      <c r="E94" s="14" t="s">
        <v>194</v>
      </c>
      <c r="F94" s="15"/>
      <c r="G94" s="15"/>
      <c r="H94" s="15"/>
      <c r="I94" s="15"/>
      <c r="J94" s="15"/>
      <c r="K94" s="15"/>
      <c r="L94" s="15"/>
      <c r="M94" s="16">
        <f t="shared" si="2"/>
        <v>0</v>
      </c>
      <c r="N94" s="15">
        <v>350</v>
      </c>
      <c r="O94" s="17"/>
    </row>
    <row r="95" spans="1:15" ht="18" customHeight="1" hidden="1">
      <c r="A95" s="52"/>
      <c r="B95" s="52"/>
      <c r="C95" s="12" t="s">
        <v>89</v>
      </c>
      <c r="D95" s="13" t="s">
        <v>180</v>
      </c>
      <c r="E95" s="14" t="s">
        <v>194</v>
      </c>
      <c r="F95" s="15"/>
      <c r="G95" s="15"/>
      <c r="H95" s="15"/>
      <c r="I95" s="15"/>
      <c r="J95" s="15"/>
      <c r="K95" s="15"/>
      <c r="L95" s="15"/>
      <c r="M95" s="16">
        <f t="shared" si="2"/>
        <v>0</v>
      </c>
      <c r="N95" s="15">
        <v>50</v>
      </c>
      <c r="O95" s="17"/>
    </row>
    <row r="96" spans="1:15" ht="18" customHeight="1" hidden="1">
      <c r="A96" s="52"/>
      <c r="B96" s="52"/>
      <c r="C96" s="12" t="s">
        <v>90</v>
      </c>
      <c r="D96" s="13" t="s">
        <v>181</v>
      </c>
      <c r="E96" s="14" t="s">
        <v>194</v>
      </c>
      <c r="F96" s="15"/>
      <c r="G96" s="15"/>
      <c r="H96" s="15"/>
      <c r="I96" s="15"/>
      <c r="J96" s="15"/>
      <c r="K96" s="15"/>
      <c r="L96" s="15"/>
      <c r="M96" s="16">
        <f t="shared" si="2"/>
        <v>0</v>
      </c>
      <c r="N96" s="15">
        <v>1000</v>
      </c>
      <c r="O96" s="17"/>
    </row>
    <row r="97" spans="1:15" ht="18" customHeight="1" hidden="1">
      <c r="A97" s="52"/>
      <c r="B97" s="52"/>
      <c r="C97" s="12" t="s">
        <v>91</v>
      </c>
      <c r="D97" s="13" t="s">
        <v>182</v>
      </c>
      <c r="E97" s="14" t="s">
        <v>194</v>
      </c>
      <c r="F97" s="15"/>
      <c r="G97" s="15"/>
      <c r="H97" s="15"/>
      <c r="I97" s="15"/>
      <c r="J97" s="15"/>
      <c r="K97" s="15"/>
      <c r="L97" s="15"/>
      <c r="M97" s="16">
        <f t="shared" si="2"/>
        <v>0</v>
      </c>
      <c r="N97" s="15">
        <v>15</v>
      </c>
      <c r="O97" s="17"/>
    </row>
    <row r="98" spans="1:15" ht="18" customHeight="1" hidden="1">
      <c r="A98" s="52"/>
      <c r="B98" s="52"/>
      <c r="C98" s="12" t="s">
        <v>138</v>
      </c>
      <c r="D98" s="13" t="s">
        <v>183</v>
      </c>
      <c r="E98" s="14" t="s">
        <v>194</v>
      </c>
      <c r="F98" s="15"/>
      <c r="G98" s="15"/>
      <c r="H98" s="15"/>
      <c r="I98" s="15"/>
      <c r="J98" s="15"/>
      <c r="K98" s="15"/>
      <c r="L98" s="15"/>
      <c r="M98" s="16">
        <f t="shared" si="2"/>
        <v>0</v>
      </c>
      <c r="N98" s="15">
        <v>0.5</v>
      </c>
      <c r="O98" s="17"/>
    </row>
    <row r="99" spans="1:15" ht="18" customHeight="1" hidden="1">
      <c r="A99" s="52"/>
      <c r="B99" s="52"/>
      <c r="C99" s="14" t="s">
        <v>92</v>
      </c>
      <c r="D99" s="18" t="s">
        <v>184</v>
      </c>
      <c r="E99" s="14" t="s">
        <v>195</v>
      </c>
      <c r="F99" s="15"/>
      <c r="G99" s="15"/>
      <c r="H99" s="15"/>
      <c r="I99" s="15"/>
      <c r="J99" s="15"/>
      <c r="K99" s="15"/>
      <c r="L99" s="15"/>
      <c r="M99" s="16">
        <f t="shared" si="2"/>
        <v>0</v>
      </c>
      <c r="N99" s="15" t="s">
        <v>105</v>
      </c>
      <c r="O99" s="17"/>
    </row>
    <row r="100" spans="1:15" ht="18" customHeight="1" hidden="1">
      <c r="A100" s="52"/>
      <c r="B100" s="52"/>
      <c r="C100" s="14"/>
      <c r="D100" s="18"/>
      <c r="E100" s="14"/>
      <c r="F100" s="15"/>
      <c r="G100" s="15"/>
      <c r="H100" s="15"/>
      <c r="I100" s="15"/>
      <c r="J100" s="15"/>
      <c r="K100" s="15"/>
      <c r="L100" s="15"/>
      <c r="M100" s="16">
        <f t="shared" si="2"/>
        <v>0</v>
      </c>
      <c r="N100" s="15">
        <v>0</v>
      </c>
      <c r="O100" s="19"/>
    </row>
    <row r="101" spans="1:15" ht="18" customHeight="1" hidden="1">
      <c r="A101" s="35"/>
      <c r="B101" s="35"/>
      <c r="C101" s="14"/>
      <c r="D101" s="13" t="s">
        <v>174</v>
      </c>
      <c r="E101" s="14" t="s">
        <v>3</v>
      </c>
      <c r="F101" s="15">
        <v>1</v>
      </c>
      <c r="G101" s="15"/>
      <c r="H101" s="15"/>
      <c r="I101" s="15"/>
      <c r="J101" s="15"/>
      <c r="K101" s="15"/>
      <c r="L101" s="15"/>
      <c r="M101" s="16">
        <f t="shared" si="2"/>
        <v>1</v>
      </c>
      <c r="N101" s="15"/>
      <c r="O101" s="41">
        <f>M101*300</f>
        <v>300</v>
      </c>
    </row>
    <row r="102" spans="1:15" ht="18" customHeight="1">
      <c r="A102" s="52">
        <v>9</v>
      </c>
      <c r="B102" s="52" t="s">
        <v>192</v>
      </c>
      <c r="C102" s="14" t="s">
        <v>93</v>
      </c>
      <c r="D102" s="18" t="s">
        <v>110</v>
      </c>
      <c r="E102" s="14" t="s">
        <v>1</v>
      </c>
      <c r="F102" s="15"/>
      <c r="G102" s="15">
        <v>30</v>
      </c>
      <c r="H102" s="15"/>
      <c r="I102" s="15">
        <v>40</v>
      </c>
      <c r="J102" s="15"/>
      <c r="K102" s="15"/>
      <c r="L102" s="15"/>
      <c r="M102" s="16">
        <f t="shared" si="2"/>
        <v>70</v>
      </c>
      <c r="N102" s="15">
        <v>20</v>
      </c>
      <c r="O102" s="17">
        <f>M102*45</f>
        <v>3150</v>
      </c>
    </row>
    <row r="103" spans="1:15" ht="18" customHeight="1">
      <c r="A103" s="52"/>
      <c r="B103" s="52"/>
      <c r="C103" s="14" t="s">
        <v>94</v>
      </c>
      <c r="D103" s="18" t="s">
        <v>185</v>
      </c>
      <c r="E103" s="14" t="s">
        <v>3</v>
      </c>
      <c r="F103" s="15"/>
      <c r="G103" s="15">
        <v>20</v>
      </c>
      <c r="H103" s="15"/>
      <c r="I103" s="15">
        <v>36</v>
      </c>
      <c r="J103" s="15"/>
      <c r="K103" s="15"/>
      <c r="L103" s="15"/>
      <c r="M103" s="16">
        <f t="shared" si="2"/>
        <v>56</v>
      </c>
      <c r="N103" s="15">
        <v>12</v>
      </c>
      <c r="O103" s="17">
        <f>M103*35</f>
        <v>1960</v>
      </c>
    </row>
    <row r="104" spans="1:15" ht="18" customHeight="1">
      <c r="A104" s="52"/>
      <c r="B104" s="52"/>
      <c r="C104" s="12" t="s">
        <v>95</v>
      </c>
      <c r="D104" s="13" t="s">
        <v>186</v>
      </c>
      <c r="E104" s="14" t="s">
        <v>194</v>
      </c>
      <c r="F104" s="15"/>
      <c r="G104" s="15"/>
      <c r="H104" s="15"/>
      <c r="I104" s="15">
        <v>12</v>
      </c>
      <c r="J104" s="15"/>
      <c r="K104" s="15"/>
      <c r="L104" s="15"/>
      <c r="M104" s="16">
        <f t="shared" si="2"/>
        <v>12</v>
      </c>
      <c r="N104" s="15">
        <v>100</v>
      </c>
      <c r="O104" s="17">
        <f>M104*20</f>
        <v>240</v>
      </c>
    </row>
    <row r="105" spans="1:15" ht="28.5">
      <c r="A105" s="35">
        <v>10</v>
      </c>
      <c r="B105" s="48" t="s">
        <v>96</v>
      </c>
      <c r="C105" s="14" t="s">
        <v>139</v>
      </c>
      <c r="D105" s="18" t="s">
        <v>97</v>
      </c>
      <c r="E105" s="14" t="s">
        <v>3</v>
      </c>
      <c r="F105" s="15"/>
      <c r="G105" s="15"/>
      <c r="H105" s="15"/>
      <c r="I105" s="15">
        <v>17</v>
      </c>
      <c r="J105" s="15"/>
      <c r="K105" s="15"/>
      <c r="L105" s="15"/>
      <c r="M105" s="16">
        <f t="shared" si="2"/>
        <v>17</v>
      </c>
      <c r="N105" s="15">
        <v>120</v>
      </c>
      <c r="O105" s="17">
        <f>M105*30</f>
        <v>510</v>
      </c>
    </row>
    <row r="106" spans="1:15" ht="18" customHeight="1">
      <c r="A106" s="52">
        <v>11</v>
      </c>
      <c r="B106" s="52" t="s">
        <v>193</v>
      </c>
      <c r="C106" s="14" t="s">
        <v>98</v>
      </c>
      <c r="D106" s="18" t="s">
        <v>187</v>
      </c>
      <c r="E106" s="14" t="s">
        <v>1</v>
      </c>
      <c r="F106" s="15">
        <v>1500</v>
      </c>
      <c r="G106" s="15">
        <v>2500</v>
      </c>
      <c r="H106" s="15">
        <v>7500</v>
      </c>
      <c r="I106" s="15">
        <v>7000</v>
      </c>
      <c r="J106" s="15">
        <v>500</v>
      </c>
      <c r="K106" s="15">
        <v>2500</v>
      </c>
      <c r="L106" s="15">
        <v>8500</v>
      </c>
      <c r="M106" s="16"/>
      <c r="N106" s="15"/>
      <c r="O106" s="17"/>
    </row>
    <row r="107" spans="1:15" ht="18" customHeight="1" hidden="1">
      <c r="A107" s="52"/>
      <c r="B107" s="52"/>
      <c r="C107" s="14" t="s">
        <v>99</v>
      </c>
      <c r="D107" s="18" t="s">
        <v>111</v>
      </c>
      <c r="E107" s="14" t="s">
        <v>2</v>
      </c>
      <c r="F107" s="15"/>
      <c r="G107" s="15"/>
      <c r="H107" s="15"/>
      <c r="I107" s="15"/>
      <c r="J107" s="15"/>
      <c r="K107" s="15"/>
      <c r="L107" s="15"/>
      <c r="M107" s="16">
        <f aca="true" t="shared" si="3" ref="M107:M114">SUM(F107:L107)</f>
        <v>0</v>
      </c>
      <c r="N107" s="15">
        <v>0.4</v>
      </c>
      <c r="O107" s="17"/>
    </row>
    <row r="108" spans="1:15" ht="18" customHeight="1" hidden="1">
      <c r="A108" s="52"/>
      <c r="B108" s="52"/>
      <c r="C108" s="14" t="s">
        <v>100</v>
      </c>
      <c r="D108" s="18" t="s">
        <v>112</v>
      </c>
      <c r="E108" s="14" t="s">
        <v>3</v>
      </c>
      <c r="F108" s="15"/>
      <c r="G108" s="15"/>
      <c r="H108" s="15"/>
      <c r="I108" s="15"/>
      <c r="J108" s="15"/>
      <c r="K108" s="15"/>
      <c r="L108" s="15"/>
      <c r="M108" s="16">
        <f t="shared" si="3"/>
        <v>0</v>
      </c>
      <c r="N108" s="15">
        <v>100</v>
      </c>
      <c r="O108" s="17"/>
    </row>
    <row r="109" spans="1:15" ht="22.5" customHeight="1">
      <c r="A109" s="52"/>
      <c r="B109" s="52"/>
      <c r="C109" s="14" t="s">
        <v>101</v>
      </c>
      <c r="D109" s="18" t="s">
        <v>211</v>
      </c>
      <c r="E109" s="14" t="s">
        <v>195</v>
      </c>
      <c r="F109" s="15"/>
      <c r="G109" s="15"/>
      <c r="H109" s="15"/>
      <c r="I109" s="15"/>
      <c r="J109" s="15"/>
      <c r="K109" s="15"/>
      <c r="L109" s="15"/>
      <c r="M109" s="16">
        <f t="shared" si="3"/>
        <v>0</v>
      </c>
      <c r="N109" s="15" t="s">
        <v>105</v>
      </c>
      <c r="O109" s="17">
        <v>12600</v>
      </c>
    </row>
    <row r="110" spans="1:15" ht="22.5" customHeight="1">
      <c r="A110" s="52"/>
      <c r="B110" s="52"/>
      <c r="C110" s="14"/>
      <c r="D110" s="18"/>
      <c r="E110" s="14"/>
      <c r="F110" s="15"/>
      <c r="G110" s="15"/>
      <c r="H110" s="15"/>
      <c r="I110" s="15"/>
      <c r="J110" s="15"/>
      <c r="K110" s="15"/>
      <c r="L110" s="15"/>
      <c r="M110" s="16">
        <f t="shared" si="3"/>
        <v>0</v>
      </c>
      <c r="N110" s="15">
        <v>0</v>
      </c>
      <c r="O110" s="19"/>
    </row>
    <row r="111" spans="1:15" ht="30.75" customHeight="1" hidden="1">
      <c r="A111" s="52">
        <v>14</v>
      </c>
      <c r="B111" s="52" t="s">
        <v>201</v>
      </c>
      <c r="C111" s="14"/>
      <c r="D111" s="21" t="s">
        <v>203</v>
      </c>
      <c r="E111" s="14" t="s">
        <v>195</v>
      </c>
      <c r="F111" s="15"/>
      <c r="G111" s="15"/>
      <c r="H111" s="15"/>
      <c r="I111" s="15"/>
      <c r="J111" s="15"/>
      <c r="K111" s="15"/>
      <c r="L111" s="15"/>
      <c r="M111" s="16">
        <f t="shared" si="3"/>
        <v>0</v>
      </c>
      <c r="N111" s="15">
        <v>0</v>
      </c>
      <c r="O111" s="17"/>
    </row>
    <row r="112" spans="1:15" ht="30.75" customHeight="1" hidden="1">
      <c r="A112" s="52"/>
      <c r="B112" s="52"/>
      <c r="C112" s="14"/>
      <c r="D112" s="21" t="s">
        <v>204</v>
      </c>
      <c r="E112" s="14" t="s">
        <v>195</v>
      </c>
      <c r="F112" s="15"/>
      <c r="G112" s="15"/>
      <c r="H112" s="15"/>
      <c r="I112" s="15"/>
      <c r="J112" s="15"/>
      <c r="K112" s="15"/>
      <c r="L112" s="15"/>
      <c r="M112" s="16">
        <f>SUM(F112:L112)</f>
        <v>0</v>
      </c>
      <c r="N112" s="15"/>
      <c r="O112" s="17"/>
    </row>
    <row r="113" spans="1:15" ht="30.75" customHeight="1" hidden="1">
      <c r="A113" s="52"/>
      <c r="B113" s="52"/>
      <c r="C113" s="14"/>
      <c r="D113" s="21"/>
      <c r="E113" s="14"/>
      <c r="F113" s="15"/>
      <c r="G113" s="15"/>
      <c r="H113" s="15"/>
      <c r="I113" s="15"/>
      <c r="J113" s="15"/>
      <c r="K113" s="15"/>
      <c r="L113" s="15"/>
      <c r="M113" s="16"/>
      <c r="N113" s="15"/>
      <c r="O113" s="17"/>
    </row>
    <row r="114" spans="1:16" s="29" customFormat="1" ht="15">
      <c r="A114" s="22"/>
      <c r="B114" s="49" t="s">
        <v>114</v>
      </c>
      <c r="C114" s="50"/>
      <c r="D114" s="51"/>
      <c r="E114" s="23"/>
      <c r="F114" s="24"/>
      <c r="G114" s="24"/>
      <c r="H114" s="24"/>
      <c r="I114" s="24"/>
      <c r="J114" s="24"/>
      <c r="K114" s="24"/>
      <c r="L114" s="24"/>
      <c r="M114" s="25">
        <f t="shared" si="3"/>
        <v>0</v>
      </c>
      <c r="N114" s="26"/>
      <c r="O114" s="27">
        <f>SUM(O11:O113)</f>
        <v>210730.1</v>
      </c>
      <c r="P114" s="28">
        <f>O114-65000-15000-22500-12600</f>
        <v>95630.1</v>
      </c>
    </row>
    <row r="115" spans="16:17" ht="18" customHeight="1">
      <c r="P115" s="3" t="s">
        <v>24</v>
      </c>
      <c r="Q115" s="3" t="s">
        <v>213</v>
      </c>
    </row>
  </sheetData>
  <sheetProtection/>
  <mergeCells count="33">
    <mergeCell ref="A11:A18"/>
    <mergeCell ref="A32:A34"/>
    <mergeCell ref="B32:B34"/>
    <mergeCell ref="B35:B56"/>
    <mergeCell ref="A57:A79"/>
    <mergeCell ref="A80:A100"/>
    <mergeCell ref="A111:A113"/>
    <mergeCell ref="B111:B113"/>
    <mergeCell ref="B106:B110"/>
    <mergeCell ref="A106:A110"/>
    <mergeCell ref="B11:B18"/>
    <mergeCell ref="B1:N1"/>
    <mergeCell ref="C3:C4"/>
    <mergeCell ref="E3:E4"/>
    <mergeCell ref="N3:N4"/>
    <mergeCell ref="D3:D4"/>
    <mergeCell ref="F3:M3"/>
    <mergeCell ref="B3:B4"/>
    <mergeCell ref="B2:M2"/>
    <mergeCell ref="O3:O4"/>
    <mergeCell ref="A3:A4"/>
    <mergeCell ref="A5:A10"/>
    <mergeCell ref="B5:B10"/>
    <mergeCell ref="B114:D114"/>
    <mergeCell ref="B28:B31"/>
    <mergeCell ref="A28:A31"/>
    <mergeCell ref="B19:B27"/>
    <mergeCell ref="A19:A27"/>
    <mergeCell ref="B102:B104"/>
    <mergeCell ref="A102:A104"/>
    <mergeCell ref="B57:B79"/>
    <mergeCell ref="B80:B100"/>
    <mergeCell ref="A35:A56"/>
  </mergeCells>
  <printOptions horizontalCentered="1"/>
  <pageMargins left="0.236220472440945" right="0.236220472440945" top="0.17" bottom="0.18" header="0.15748031496063" footer="0.15748031496063"/>
  <pageSetup horizontalDpi="600" verticalDpi="600" orientation="landscape" paperSize="9" scale="84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I7"/>
  <sheetViews>
    <sheetView zoomScalePageLayoutView="0" workbookViewId="0" topLeftCell="A1">
      <selection activeCell="F13" sqref="F13"/>
    </sheetView>
  </sheetViews>
  <sheetFormatPr defaultColWidth="9.00390625" defaultRowHeight="15.75"/>
  <cols>
    <col min="1" max="1" width="13.25390625" style="0" customWidth="1"/>
  </cols>
  <sheetData>
    <row r="4" spans="2:8" ht="15.75">
      <c r="B4" s="38" t="s">
        <v>12</v>
      </c>
      <c r="C4" s="38" t="s">
        <v>11</v>
      </c>
      <c r="D4" s="38" t="s">
        <v>9</v>
      </c>
      <c r="E4" s="38" t="s">
        <v>6</v>
      </c>
      <c r="F4" s="38" t="s">
        <v>5</v>
      </c>
      <c r="G4" s="38" t="s">
        <v>10</v>
      </c>
      <c r="H4" s="38" t="s">
        <v>13</v>
      </c>
    </row>
    <row r="6" spans="1:9" ht="15.75">
      <c r="A6" s="38" t="s">
        <v>214</v>
      </c>
      <c r="B6">
        <v>617</v>
      </c>
      <c r="C6">
        <v>1487</v>
      </c>
      <c r="G6">
        <v>660</v>
      </c>
      <c r="I6" s="39">
        <f>SUM(B6:H6)</f>
        <v>2764</v>
      </c>
    </row>
    <row r="7" spans="1:9" ht="15.75">
      <c r="A7" s="38" t="s">
        <v>215</v>
      </c>
      <c r="B7">
        <v>1955</v>
      </c>
      <c r="C7">
        <v>4701</v>
      </c>
      <c r="G7">
        <f>G6*5</f>
        <v>3300</v>
      </c>
      <c r="I7" s="39">
        <f>SUM(B7:H7)</f>
        <v>9956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VPUB</cp:lastModifiedBy>
  <cp:lastPrinted>2013-10-18T00:30:25Z</cp:lastPrinted>
  <dcterms:created xsi:type="dcterms:W3CDTF">2010-08-25T01:25:25Z</dcterms:created>
  <dcterms:modified xsi:type="dcterms:W3CDTF">2013-10-18T01:28:13Z</dcterms:modified>
  <cp:category/>
  <cp:version/>
  <cp:contentType/>
  <cp:contentStatus/>
</cp:coreProperties>
</file>